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85" windowWidth="19815" windowHeight="6345"/>
  </bookViews>
  <sheets>
    <sheet name="Rekapitulace stavby" sheetId="1" r:id="rId1"/>
    <sheet name="25001 - Demolice" sheetId="2" r:id="rId2"/>
    <sheet name="25002 - Hlavní budova" sheetId="3" r:id="rId3"/>
  </sheets>
  <definedNames>
    <definedName name="_xlnm._FilterDatabase" localSheetId="1" hidden="1">'25001 - Demolice'!$C$128:$K$231</definedName>
    <definedName name="_xlnm._FilterDatabase" localSheetId="2" hidden="1">'25002 - Hlavní budova'!$C$128:$K$219</definedName>
    <definedName name="_xlnm.Print_Titles" localSheetId="1">'25001 - Demolice'!$128:$128</definedName>
    <definedName name="_xlnm.Print_Titles" localSheetId="2">'25002 - Hlavní budova'!$128:$128</definedName>
    <definedName name="_xlnm.Print_Titles" localSheetId="0">'Rekapitulace stavby'!$92:$92</definedName>
    <definedName name="_xlnm.Print_Area" localSheetId="1">'25001 - Demolice'!$C$4:$J$76,'25001 - Demolice'!$C$82:$J$110,'25001 - Demolice'!$C$116:$J$231</definedName>
    <definedName name="_xlnm.Print_Area" localSheetId="2">'25002 - Hlavní budova'!$C$4:$J$76,'25002 - Hlavní budova'!$C$82:$J$110,'25002 - Hlavní budova'!$C$116:$J$219</definedName>
    <definedName name="_xlnm.Print_Area" localSheetId="0">'Rekapitulace stavby'!$D$4:$AO$76,'Rekapitulace stavby'!$C$82:$AQ$97</definedName>
  </definedNames>
  <calcPr calcId="125725"/>
</workbook>
</file>

<file path=xl/calcChain.xml><?xml version="1.0" encoding="utf-8"?>
<calcChain xmlns="http://schemas.openxmlformats.org/spreadsheetml/2006/main">
  <c r="J37" i="3"/>
  <c r="J36"/>
  <c r="AY96" i="1" s="1"/>
  <c r="J35" i="3"/>
  <c r="AX96" i="1"/>
  <c r="BI219" i="3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F125"/>
  <c r="F123"/>
  <c r="E121"/>
  <c r="J92"/>
  <c r="F91"/>
  <c r="F89"/>
  <c r="E87"/>
  <c r="J21"/>
  <c r="E21"/>
  <c r="J125" s="1"/>
  <c r="J20"/>
  <c r="J18"/>
  <c r="E18"/>
  <c r="F126" s="1"/>
  <c r="J17"/>
  <c r="J12"/>
  <c r="J89" s="1"/>
  <c r="E7"/>
  <c r="E119"/>
  <c r="J37" i="2"/>
  <c r="J36"/>
  <c r="AY95" i="1" s="1"/>
  <c r="J35" i="2"/>
  <c r="AX95" i="1" s="1"/>
  <c r="BI231" i="2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T207" s="1"/>
  <c r="R208"/>
  <c r="R207" s="1"/>
  <c r="P208"/>
  <c r="P207" s="1"/>
  <c r="BI204"/>
  <c r="BH204"/>
  <c r="BG204"/>
  <c r="BF204"/>
  <c r="T204"/>
  <c r="R204"/>
  <c r="P204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T182" s="1"/>
  <c r="R183"/>
  <c r="R182" s="1"/>
  <c r="P183"/>
  <c r="P182" s="1"/>
  <c r="BI181"/>
  <c r="BH181"/>
  <c r="BG181"/>
  <c r="BF181"/>
  <c r="T181"/>
  <c r="T180" s="1"/>
  <c r="R181"/>
  <c r="R180" s="1"/>
  <c r="P181"/>
  <c r="P180" s="1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55"/>
  <c r="BH155"/>
  <c r="BG155"/>
  <c r="BF155"/>
  <c r="T155"/>
  <c r="R155"/>
  <c r="P155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T133" s="1"/>
  <c r="R134"/>
  <c r="R133"/>
  <c r="P134"/>
  <c r="P133" s="1"/>
  <c r="BI132"/>
  <c r="BH132"/>
  <c r="BG132"/>
  <c r="BF132"/>
  <c r="T132"/>
  <c r="R132"/>
  <c r="P132"/>
  <c r="BI131"/>
  <c r="BH131"/>
  <c r="BG131"/>
  <c r="BF131"/>
  <c r="T131"/>
  <c r="R131"/>
  <c r="P131"/>
  <c r="F123"/>
  <c r="E121"/>
  <c r="F89"/>
  <c r="E87"/>
  <c r="J24"/>
  <c r="E24"/>
  <c r="J126" s="1"/>
  <c r="J23"/>
  <c r="J21"/>
  <c r="E21"/>
  <c r="J91" s="1"/>
  <c r="J20"/>
  <c r="J18"/>
  <c r="E18"/>
  <c r="F126" s="1"/>
  <c r="J17"/>
  <c r="J15"/>
  <c r="E15"/>
  <c r="F125" s="1"/>
  <c r="J14"/>
  <c r="J12"/>
  <c r="J123" s="1"/>
  <c r="E7"/>
  <c r="E85"/>
  <c r="L90" i="1"/>
  <c r="AM90"/>
  <c r="AM89"/>
  <c r="L89"/>
  <c r="AM87"/>
  <c r="L87"/>
  <c r="L85"/>
  <c r="L84"/>
  <c r="BK231" i="2"/>
  <c r="J225"/>
  <c r="BK213"/>
  <c r="J199"/>
  <c r="BK145"/>
  <c r="BK226"/>
  <c r="J217"/>
  <c r="BK178"/>
  <c r="J132"/>
  <c r="J179"/>
  <c r="BK132"/>
  <c r="BK198"/>
  <c r="BK181"/>
  <c r="J213"/>
  <c r="J143"/>
  <c r="J171"/>
  <c r="J137"/>
  <c r="J198" i="3"/>
  <c r="BK172"/>
  <c r="BK139"/>
  <c r="BK168"/>
  <c r="BK148"/>
  <c r="J219"/>
  <c r="BK186"/>
  <c r="BK156"/>
  <c r="BK205"/>
  <c r="J157"/>
  <c r="J141"/>
  <c r="BK209"/>
  <c r="J173"/>
  <c r="J151"/>
  <c r="BK138"/>
  <c r="J159"/>
  <c r="BK212"/>
  <c r="BK201"/>
  <c r="J188"/>
  <c r="BK161"/>
  <c r="J228" i="2"/>
  <c r="J220"/>
  <c r="J204"/>
  <c r="J227"/>
  <c r="BK216"/>
  <c r="BK170"/>
  <c r="BK220"/>
  <c r="J155"/>
  <c r="J216"/>
  <c r="J189"/>
  <c r="J139"/>
  <c r="J183"/>
  <c r="BK139"/>
  <c r="J178"/>
  <c r="BK134"/>
  <c r="BK189" i="3"/>
  <c r="BK164"/>
  <c r="BK219"/>
  <c r="J171"/>
  <c r="BK143"/>
  <c r="BK192"/>
  <c r="BK140"/>
  <c r="BK198"/>
  <c r="J181"/>
  <c r="J155"/>
  <c r="J205"/>
  <c r="BK155"/>
  <c r="BK211"/>
  <c r="BK169"/>
  <c r="BK141"/>
  <c r="BK194"/>
  <c r="J164"/>
  <c r="J210"/>
  <c r="BK195"/>
  <c r="BK227" i="2"/>
  <c r="BK210"/>
  <c r="BK155"/>
  <c r="BK228"/>
  <c r="BK208"/>
  <c r="J136"/>
  <c r="BK204"/>
  <c r="J175"/>
  <c r="J221"/>
  <c r="BK172"/>
  <c r="AS94" i="1"/>
  <c r="J172" i="2"/>
  <c r="J193" i="3"/>
  <c r="BK170"/>
  <c r="J192"/>
  <c r="J152"/>
  <c r="J218"/>
  <c r="J137"/>
  <c r="J187"/>
  <c r="J172"/>
  <c r="BK135"/>
  <c r="BK204"/>
  <c r="BK152"/>
  <c r="BK175"/>
  <c r="J143"/>
  <c r="J201"/>
  <c r="BK160"/>
  <c r="J134"/>
  <c r="J209"/>
  <c r="BK173"/>
  <c r="J139"/>
  <c r="J226" i="2"/>
  <c r="J215"/>
  <c r="J195"/>
  <c r="BK229"/>
  <c r="J218"/>
  <c r="BK169"/>
  <c r="BK199"/>
  <c r="J149"/>
  <c r="BK217"/>
  <c r="J145"/>
  <c r="J210"/>
  <c r="J185"/>
  <c r="BK131"/>
  <c r="BK147"/>
  <c r="BK207" i="3"/>
  <c r="BK171"/>
  <c r="J199"/>
  <c r="BK163"/>
  <c r="J138"/>
  <c r="J190"/>
  <c r="J150"/>
  <c r="J186"/>
  <c r="J169"/>
  <c r="J147"/>
  <c r="BK187"/>
  <c r="J154"/>
  <c r="J194"/>
  <c r="J176"/>
  <c r="BK214"/>
  <c r="J178"/>
  <c r="BK147"/>
  <c r="J207"/>
  <c r="J189"/>
  <c r="J156"/>
  <c r="J230" i="2"/>
  <c r="J224"/>
  <c r="J208"/>
  <c r="J147"/>
  <c r="BK224"/>
  <c r="BK188"/>
  <c r="J146"/>
  <c r="BK219"/>
  <c r="BK185"/>
  <c r="J219"/>
  <c r="BK137"/>
  <c r="BK192"/>
  <c r="BK140"/>
  <c r="J181"/>
  <c r="J140"/>
  <c r="J170"/>
  <c r="J180" i="3"/>
  <c r="BK159"/>
  <c r="BK210"/>
  <c r="J170"/>
  <c r="J158"/>
  <c r="J133"/>
  <c r="J163"/>
  <c r="BK188"/>
  <c r="BK166"/>
  <c r="BK132"/>
  <c r="J182"/>
  <c r="BK153"/>
  <c r="BK150"/>
  <c r="J140"/>
  <c r="BK190"/>
  <c r="BK157"/>
  <c r="J132"/>
  <c r="J175"/>
  <c r="J229" i="2"/>
  <c r="J222"/>
  <c r="BK175"/>
  <c r="BK230"/>
  <c r="BK222"/>
  <c r="BK183"/>
  <c r="BK221"/>
  <c r="J190"/>
  <c r="J134"/>
  <c r="BK190"/>
  <c r="J198"/>
  <c r="BK189"/>
  <c r="BK146"/>
  <c r="BK171"/>
  <c r="BK144"/>
  <c r="BK181" i="3"/>
  <c r="J160"/>
  <c r="J195"/>
  <c r="J161"/>
  <c r="BK137"/>
  <c r="BK197"/>
  <c r="J166"/>
  <c r="BK218"/>
  <c r="BK177"/>
  <c r="J153"/>
  <c r="J214"/>
  <c r="J167"/>
  <c r="J212"/>
  <c r="J185"/>
  <c r="J211"/>
  <c r="BK185"/>
  <c r="J135"/>
  <c r="J206"/>
  <c r="BK176"/>
  <c r="BK145"/>
  <c r="J231" i="2"/>
  <c r="BK218"/>
  <c r="J144"/>
  <c r="BK225"/>
  <c r="BK215"/>
  <c r="BK149"/>
  <c r="J192"/>
  <c r="BK136"/>
  <c r="BK195"/>
  <c r="J169"/>
  <c r="BK179"/>
  <c r="J188"/>
  <c r="BK143"/>
  <c r="J131"/>
  <c r="BK178" i="3"/>
  <c r="BK134"/>
  <c r="J204"/>
  <c r="BK167"/>
  <c r="BK206"/>
  <c r="BK180"/>
  <c r="J203"/>
  <c r="BK182"/>
  <c r="BK158"/>
  <c r="BK133"/>
  <c r="BK199"/>
  <c r="J148"/>
  <c r="BK193"/>
  <c r="J145"/>
  <c r="BK203"/>
  <c r="J168"/>
  <c r="BK154"/>
  <c r="J197"/>
  <c r="J177"/>
  <c r="BK151"/>
  <c r="P130" i="2" l="1"/>
  <c r="P135"/>
  <c r="R135"/>
  <c r="R138"/>
  <c r="BK184"/>
  <c r="J184"/>
  <c r="J104" s="1"/>
  <c r="R184"/>
  <c r="BK214"/>
  <c r="J214"/>
  <c r="J108" s="1"/>
  <c r="R223"/>
  <c r="BK131" i="3"/>
  <c r="J131"/>
  <c r="J98" s="1"/>
  <c r="BK149"/>
  <c r="J149" s="1"/>
  <c r="J100" s="1"/>
  <c r="R162"/>
  <c r="BK179"/>
  <c r="J179"/>
  <c r="J103"/>
  <c r="R184"/>
  <c r="BK135" i="2"/>
  <c r="J135"/>
  <c r="J99"/>
  <c r="T135"/>
  <c r="P138"/>
  <c r="T191"/>
  <c r="R214"/>
  <c r="T131" i="3"/>
  <c r="P142"/>
  <c r="BK162"/>
  <c r="J162" s="1"/>
  <c r="J101" s="1"/>
  <c r="R174"/>
  <c r="P184"/>
  <c r="T202"/>
  <c r="R130" i="2"/>
  <c r="P148"/>
  <c r="R191"/>
  <c r="R209"/>
  <c r="P223"/>
  <c r="P131" i="3"/>
  <c r="P149"/>
  <c r="BK174"/>
  <c r="J174" s="1"/>
  <c r="J102" s="1"/>
  <c r="R179"/>
  <c r="R191"/>
  <c r="R202"/>
  <c r="BK213"/>
  <c r="J213"/>
  <c r="J109" s="1"/>
  <c r="BK130" i="2"/>
  <c r="BK148"/>
  <c r="J148" s="1"/>
  <c r="J101" s="1"/>
  <c r="T184"/>
  <c r="P209"/>
  <c r="BK223"/>
  <c r="J223" s="1"/>
  <c r="J109" s="1"/>
  <c r="R142" i="3"/>
  <c r="T162"/>
  <c r="P179"/>
  <c r="BK191"/>
  <c r="J191"/>
  <c r="J106" s="1"/>
  <c r="P202"/>
  <c r="T208"/>
  <c r="T130" i="2"/>
  <c r="R148"/>
  <c r="P184"/>
  <c r="T209"/>
  <c r="T223"/>
  <c r="BK142" i="3"/>
  <c r="J142" s="1"/>
  <c r="J99" s="1"/>
  <c r="T149"/>
  <c r="T174"/>
  <c r="T191"/>
  <c r="BK208"/>
  <c r="J208"/>
  <c r="J108" s="1"/>
  <c r="P213"/>
  <c r="T148" i="2"/>
  <c r="P191"/>
  <c r="BK209"/>
  <c r="J209" s="1"/>
  <c r="J107" s="1"/>
  <c r="T214"/>
  <c r="R131" i="3"/>
  <c r="R149"/>
  <c r="P174"/>
  <c r="BK184"/>
  <c r="J184" s="1"/>
  <c r="J105" s="1"/>
  <c r="T184"/>
  <c r="BK202"/>
  <c r="J202" s="1"/>
  <c r="J107" s="1"/>
  <c r="R208"/>
  <c r="R213"/>
  <c r="BK138" i="2"/>
  <c r="J138" s="1"/>
  <c r="J100" s="1"/>
  <c r="T138"/>
  <c r="BK191"/>
  <c r="J191" s="1"/>
  <c r="J105" s="1"/>
  <c r="P214"/>
  <c r="T142" i="3"/>
  <c r="P162"/>
  <c r="T179"/>
  <c r="P191"/>
  <c r="P208"/>
  <c r="T213"/>
  <c r="BK180" i="2"/>
  <c r="J180"/>
  <c r="J102" s="1"/>
  <c r="BK182"/>
  <c r="J182" s="1"/>
  <c r="J103" s="1"/>
  <c r="BK133"/>
  <c r="J133" s="1"/>
  <c r="J98" s="1"/>
  <c r="BK207"/>
  <c r="J207" s="1"/>
  <c r="J106" s="1"/>
  <c r="BE135" i="3"/>
  <c r="BE140"/>
  <c r="BE147"/>
  <c r="BE150"/>
  <c r="BE158"/>
  <c r="BE166"/>
  <c r="BE181"/>
  <c r="BE185"/>
  <c r="BE193"/>
  <c r="BE198"/>
  <c r="J123"/>
  <c r="BE139"/>
  <c r="BE148"/>
  <c r="BE153"/>
  <c r="BE173"/>
  <c r="BE197"/>
  <c r="BE219"/>
  <c r="BE157"/>
  <c r="BE180"/>
  <c r="BE187"/>
  <c r="BE203"/>
  <c r="BE204"/>
  <c r="BE206"/>
  <c r="J91"/>
  <c r="BE134"/>
  <c r="BE137"/>
  <c r="BE138"/>
  <c r="BE141"/>
  <c r="BE160"/>
  <c r="BE161"/>
  <c r="BE163"/>
  <c r="BE171"/>
  <c r="BE177"/>
  <c r="BE178"/>
  <c r="BE189"/>
  <c r="BE211"/>
  <c r="J130" i="2"/>
  <c r="J97"/>
  <c r="E85" i="3"/>
  <c r="BE190"/>
  <c r="BE192"/>
  <c r="BE209"/>
  <c r="F92"/>
  <c r="BE132"/>
  <c r="BE154"/>
  <c r="BE159"/>
  <c r="BE169"/>
  <c r="BE170"/>
  <c r="BE176"/>
  <c r="BE188"/>
  <c r="BE194"/>
  <c r="BE199"/>
  <c r="BE201"/>
  <c r="BE212"/>
  <c r="BE214"/>
  <c r="BE145"/>
  <c r="BE164"/>
  <c r="BE172"/>
  <c r="BE182"/>
  <c r="BE207"/>
  <c r="BE133"/>
  <c r="BE143"/>
  <c r="BE151"/>
  <c r="BE152"/>
  <c r="BE155"/>
  <c r="BE156"/>
  <c r="BE167"/>
  <c r="BE168"/>
  <c r="BE175"/>
  <c r="BE186"/>
  <c r="BE195"/>
  <c r="BE205"/>
  <c r="BE210"/>
  <c r="BE218"/>
  <c r="F92" i="2"/>
  <c r="BE145"/>
  <c r="F91"/>
  <c r="J125"/>
  <c r="BE224"/>
  <c r="J89"/>
  <c r="BE134"/>
  <c r="BE137"/>
  <c r="BE155"/>
  <c r="BE169"/>
  <c r="BE228"/>
  <c r="E119"/>
  <c r="BE132"/>
  <c r="BE146"/>
  <c r="BE147"/>
  <c r="BE181"/>
  <c r="BE185"/>
  <c r="BE188"/>
  <c r="J92"/>
  <c r="BE131"/>
  <c r="BE170"/>
  <c r="BE171"/>
  <c r="BE179"/>
  <c r="BE199"/>
  <c r="BE210"/>
  <c r="BE218"/>
  <c r="BE144"/>
  <c r="BE183"/>
  <c r="BE189"/>
  <c r="BE222"/>
  <c r="BE139"/>
  <c r="BE143"/>
  <c r="BE175"/>
  <c r="BE190"/>
  <c r="BE192"/>
  <c r="BE195"/>
  <c r="BE213"/>
  <c r="BE217"/>
  <c r="BE219"/>
  <c r="BE220"/>
  <c r="BE221"/>
  <c r="BE136"/>
  <c r="BE140"/>
  <c r="BE149"/>
  <c r="BE172"/>
  <c r="BE178"/>
  <c r="BE198"/>
  <c r="BE204"/>
  <c r="BE208"/>
  <c r="BE215"/>
  <c r="BE216"/>
  <c r="BE225"/>
  <c r="BE226"/>
  <c r="BE227"/>
  <c r="BE229"/>
  <c r="BE230"/>
  <c r="BE231"/>
  <c r="J34"/>
  <c r="AW95" i="1" s="1"/>
  <c r="F37" i="3"/>
  <c r="BD96" i="1" s="1"/>
  <c r="F34" i="2"/>
  <c r="BA95" i="1" s="1"/>
  <c r="F34" i="3"/>
  <c r="BA96" i="1" s="1"/>
  <c r="F35" i="2"/>
  <c r="BB95" i="1" s="1"/>
  <c r="F36" i="2"/>
  <c r="BC95" i="1" s="1"/>
  <c r="F36" i="3"/>
  <c r="BC96" i="1" s="1"/>
  <c r="F35" i="3"/>
  <c r="BB96" i="1" s="1"/>
  <c r="J34" i="3"/>
  <c r="AW96" i="1" s="1"/>
  <c r="F37" i="2"/>
  <c r="BD95" i="1" s="1"/>
  <c r="T183" i="3" l="1"/>
  <c r="BK129" i="2"/>
  <c r="J129" s="1"/>
  <c r="J96" s="1"/>
  <c r="P130" i="3"/>
  <c r="P183"/>
  <c r="R129" i="2"/>
  <c r="T130" i="3"/>
  <c r="T129" s="1"/>
  <c r="R130"/>
  <c r="T129" i="2"/>
  <c r="R183" i="3"/>
  <c r="P129" i="2"/>
  <c r="AU95" i="1"/>
  <c r="BK183" i="3"/>
  <c r="J183" s="1"/>
  <c r="J104" s="1"/>
  <c r="BK130"/>
  <c r="BK129" s="1"/>
  <c r="J129" s="1"/>
  <c r="J30" s="1"/>
  <c r="AG96" i="1" s="1"/>
  <c r="BC94"/>
  <c r="W32" s="1"/>
  <c r="BB94"/>
  <c r="W31" s="1"/>
  <c r="BA94"/>
  <c r="W30" s="1"/>
  <c r="J33" i="3"/>
  <c r="AV96" i="1" s="1"/>
  <c r="AT96" s="1"/>
  <c r="F33" i="2"/>
  <c r="AZ95" i="1"/>
  <c r="J33" i="2"/>
  <c r="AV95" i="1" s="1"/>
  <c r="AT95" s="1"/>
  <c r="F33" i="3"/>
  <c r="AZ96" i="1" s="1"/>
  <c r="BD94"/>
  <c r="W33" s="1"/>
  <c r="AN96" l="1"/>
  <c r="R129" i="3"/>
  <c r="P129"/>
  <c r="AU96" i="1" s="1"/>
  <c r="AU94" s="1"/>
  <c r="J96" i="3"/>
  <c r="J130"/>
  <c r="J97" s="1"/>
  <c r="J39"/>
  <c r="AY94" i="1"/>
  <c r="J30" i="2"/>
  <c r="AG95" i="1" s="1"/>
  <c r="AG94" s="1"/>
  <c r="AK26" s="1"/>
  <c r="AX94"/>
  <c r="AZ94"/>
  <c r="AV94" s="1"/>
  <c r="AK29" s="1"/>
  <c r="AW94"/>
  <c r="AK30" s="1"/>
  <c r="J39" i="2" l="1"/>
  <c r="AK35" i="1"/>
  <c r="AN95"/>
  <c r="W29"/>
  <c r="AT94"/>
  <c r="AN94" l="1"/>
</calcChain>
</file>

<file path=xl/sharedStrings.xml><?xml version="1.0" encoding="utf-8"?>
<sst xmlns="http://schemas.openxmlformats.org/spreadsheetml/2006/main" count="2650" uniqueCount="614">
  <si>
    <t>Export Komplet</t>
  </si>
  <si>
    <t/>
  </si>
  <si>
    <t>2.0</t>
  </si>
  <si>
    <t>ZAMOK</t>
  </si>
  <si>
    <t>False</t>
  </si>
  <si>
    <t>{7a62ef83-cf4b-45a3-9829-c89afe9936e5}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</si>
  <si>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</si>
  <si>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</si>
  <si>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</si>
  <si>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</si>
  <si>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</si>
  <si>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</si>
  <si>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</si>
  <si>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</si>
  <si>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241231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</si>
  <si>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</si>
  <si>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</si>
  <si>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Řeznictví Patrik</t>
  </si>
  <si>
    <t>KSO:</t>
  </si>
  <si>
    <t>CC-CZ:</t>
  </si>
  <si>
    <t>Místo:</t>
  </si>
  <si>
    <t>Jistebník</t>
  </si>
  <si>
    <t>Datum:</t>
  </si>
  <si>
    <t>Zadavatel:</t>
  </si>
  <si>
    <t>IČ: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</si>
  <si>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</si>
  <si>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</si>
  <si>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</si>
  <si>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</si>
  <si>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</si>
  <si>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</si>
  <si>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</si>
  <si>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05465851</t>
  </si>
  <si>
    <t>Martin Holuša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</si>
  <si>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</si>
  <si>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</si>
  <si>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</si>
  <si>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</si>
  <si>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</si>
  <si>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</si>
  <si>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</si>
  <si>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</si>
  <si>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</si>
  <si>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</si>
  <si>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</si>
  <si>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</si>
  <si>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</si>
  <si>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</si>
  <si>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</si>
  <si>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</si>
  <si>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</si>
  <si>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</si>
  <si>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</si>
  <si>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</si>
  <si>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</si>
  <si>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</si>
  <si>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</si>
  <si>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</si>
  <si>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</si>
  <si>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</si>
  <si>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</si>
  <si>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</si>
  <si>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</si>
  <si>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</si>
  <si>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</si>
  <si>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</si>
  <si>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</si>
  <si>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</si>
  <si>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</si>
  <si>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</si>
  <si>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</si>
  <si>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</si>
  <si>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</si>
  <si>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</si>
  <si>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</si>
  <si>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</si>
  <si>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</si>
  <si>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</si>
  <si>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</si>
  <si>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</si>
  <si>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25001</t>
  </si>
  <si>
    <t>Demolice</t>
  </si>
  <si>
    <t>STA</t>
  </si>
  <si>
    <t>1</t>
  </si>
  <si>
    <t>{1a5130d2-d94e-4c09-8e45-665ccccf2bb5}</t>
  </si>
  <si>
    <t>2</t>
  </si>
  <si>
    <t>25002</t>
  </si>
  <si>
    <t>Hlavní budova</t>
  </si>
  <si>
    <t>{193e6ae9-ff29-4bab-849d-011d41e5ccff}</t>
  </si>
  <si>
    <t>KRYCÍ LIST SOUPISU PRACÍ</t>
  </si>
  <si>
    <t>Objekt:</t>
  </si>
  <si>
    <t>25001 - Demolice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</si>
  <si>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</si>
  <si>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</si>
  <si>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</si>
  <si>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</si>
  <si>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</si>
  <si>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</si>
  <si>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900 - HZS</t>
  </si>
  <si>
    <t>91 - Doplňující práce na komunikaci</t>
  </si>
  <si>
    <t>94 - Lešení a stavební výtahy</t>
  </si>
  <si>
    <t>96 - Bourání konstrukcí</t>
  </si>
  <si>
    <t>99 - Staveništní přesun hmot</t>
  </si>
  <si>
    <t>712 - Povlakové krytiny</t>
  </si>
  <si>
    <t>762 - Konstrukce tesařské</t>
  </si>
  <si>
    <t>764 - Konstrukce klempířské</t>
  </si>
  <si>
    <t>765 - Krytiny tvrdé</t>
  </si>
  <si>
    <t>767 - Konstrukce zámečnické</t>
  </si>
  <si>
    <t>D96 - Přesuny suti a vybouraných hmot</t>
  </si>
  <si>
    <t>ON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</si>
  <si>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</si>
  <si>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</si>
  <si>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</si>
  <si>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</si>
  <si>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</si>
  <si>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</si>
  <si>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</si>
  <si>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</si>
  <si>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</si>
  <si>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</si>
  <si>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</si>
  <si>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</si>
  <si>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</si>
  <si>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</si>
  <si>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</si>
  <si>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</si>
  <si>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184807111</t>
  </si>
  <si>
    <t>Ochrana stromu bedněním - zřízení</t>
  </si>
  <si>
    <t>m2</t>
  </si>
  <si>
    <t>4</t>
  </si>
  <si>
    <t>184807112</t>
  </si>
  <si>
    <t>Ochrana stromu bedněním - odstranění</t>
  </si>
  <si>
    <t>900</t>
  </si>
  <si>
    <t>HZS</t>
  </si>
  <si>
    <t>3</t>
  </si>
  <si>
    <t>762088113</t>
  </si>
  <si>
    <t>Zakrývání provizorní plachtou 12x15m,vč.odstranění</t>
  </si>
  <si>
    <t>kus</t>
  </si>
  <si>
    <t>6</t>
  </si>
  <si>
    <t>91</t>
  </si>
  <si>
    <t>Doplňující práce na komunikaci</t>
  </si>
  <si>
    <t>914991002</t>
  </si>
  <si>
    <t>Montáž dočasné značky velkoplošné včetně stojanu</t>
  </si>
  <si>
    <t>8</t>
  </si>
  <si>
    <t>5</t>
  </si>
  <si>
    <t>914992002</t>
  </si>
  <si>
    <t>Nájem velkoplošné dopravní značky vč.stojanu - den</t>
  </si>
  <si>
    <t>10</t>
  </si>
  <si>
    <t>94</t>
  </si>
  <si>
    <t>Lešení a stavební výtahy</t>
  </si>
  <si>
    <t>941941502</t>
  </si>
  <si>
    <t>Doprava lešení pronaj-dovoz a odvoz sady do 250 m2</t>
  </si>
  <si>
    <t>km</t>
  </si>
  <si>
    <t>12</t>
  </si>
  <si>
    <t>7</t>
  </si>
  <si>
    <t>944944011</t>
  </si>
  <si>
    <t>Montáž ochranné sítě z umělých vláken</t>
  </si>
  <si>
    <t>14</t>
  </si>
  <si>
    <t>VV</t>
  </si>
  <si>
    <t>8*10*1,1</t>
  </si>
  <si>
    <t>Součet</t>
  </si>
  <si>
    <t>944944031</t>
  </si>
  <si>
    <t>Příplatek za každý měsíc použití sítí k pol. 4011</t>
  </si>
  <si>
    <t>16</t>
  </si>
  <si>
    <t>9</t>
  </si>
  <si>
    <t>944944081</t>
  </si>
  <si>
    <t>Demontáž ochranné sítě z umělých vláken</t>
  </si>
  <si>
    <t>18</t>
  </si>
  <si>
    <t>949946121</t>
  </si>
  <si>
    <t>Montáž lešeňové konstrukce trubkové, H 10 m</t>
  </si>
  <si>
    <t>m</t>
  </si>
  <si>
    <t>20</t>
  </si>
  <si>
    <t>11</t>
  </si>
  <si>
    <t>949946194</t>
  </si>
  <si>
    <t>Příplatek za každý měsíc použití k pol. 6121,22,23</t>
  </si>
  <si>
    <t>22</t>
  </si>
  <si>
    <t>949946821</t>
  </si>
  <si>
    <t>Demontáž lešeňové konstrukce trubkové, H 10 m</t>
  </si>
  <si>
    <t>24</t>
  </si>
  <si>
    <t>96</t>
  </si>
  <si>
    <t>Bourání konstrukcí</t>
  </si>
  <si>
    <t>13</t>
  </si>
  <si>
    <t>120901121</t>
  </si>
  <si>
    <t>Bourání konstrukcí z prostého betonu v odkopávkách bagrem s kladivem</t>
  </si>
  <si>
    <t>m3</t>
  </si>
  <si>
    <t>26</t>
  </si>
  <si>
    <t xml:space="preserve">váha a základ vážního domu : </t>
  </si>
  <si>
    <t>26,23*9,453*0,95</t>
  </si>
  <si>
    <t>Mezisoučet</t>
  </si>
  <si>
    <t>rezerva 3% : 413,37665*0,03</t>
  </si>
  <si>
    <t>962032231</t>
  </si>
  <si>
    <t>Bourání zdiva z cihel pálených na MVC</t>
  </si>
  <si>
    <t>28</t>
  </si>
  <si>
    <t>zeď tl 500 mm</t>
  </si>
  <si>
    <t>20,93</t>
  </si>
  <si>
    <t>zeď tl 700</t>
  </si>
  <si>
    <t>14,86</t>
  </si>
  <si>
    <t>zeď 360</t>
  </si>
  <si>
    <t>7,53</t>
  </si>
  <si>
    <t>zeď 800</t>
  </si>
  <si>
    <t>16,74</t>
  </si>
  <si>
    <t>zeď 850</t>
  </si>
  <si>
    <t>61,92</t>
  </si>
  <si>
    <t>zeď 300</t>
  </si>
  <si>
    <t>19,77</t>
  </si>
  <si>
    <t>963011511</t>
  </si>
  <si>
    <t>Bourání stropů z tvárnic tl.12 cm, nosníky ocelové</t>
  </si>
  <si>
    <t>30</t>
  </si>
  <si>
    <t>968061125</t>
  </si>
  <si>
    <t>Vyvěšení dřevěných a plastových dveřních křídel pl. do 2 m2</t>
  </si>
  <si>
    <t>32</t>
  </si>
  <si>
    <t>17</t>
  </si>
  <si>
    <t>968062356</t>
  </si>
  <si>
    <t>Vybourání dřevěných rámů oken dvojitých pl. 4 m2</t>
  </si>
  <si>
    <t>34</t>
  </si>
  <si>
    <t>968072455</t>
  </si>
  <si>
    <t>Vybourání kovových dveřních zárubní pl. do 2 m2</t>
  </si>
  <si>
    <t>36</t>
  </si>
  <si>
    <t>0,97*2*22</t>
  </si>
  <si>
    <t>19</t>
  </si>
  <si>
    <t>968072559</t>
  </si>
  <si>
    <t>Vybourání kovových vrat plochy nad 5 m2</t>
  </si>
  <si>
    <t>38</t>
  </si>
  <si>
    <t>2,68*2,7</t>
  </si>
  <si>
    <t>971035681</t>
  </si>
  <si>
    <t>Vybourání otv. zeď cihel. pl. 4 m2, tl. 90 cm, MC</t>
  </si>
  <si>
    <t>40</t>
  </si>
  <si>
    <t>972044651</t>
  </si>
  <si>
    <t>Vybourání otv. strop duté tvár. 4 m2, nad 10 cm</t>
  </si>
  <si>
    <t>42</t>
  </si>
  <si>
    <t>99</t>
  </si>
  <si>
    <t>Staveništní přesun hmot</t>
  </si>
  <si>
    <t>999281108</t>
  </si>
  <si>
    <t>Přesun hmot pro opravy a údržbu do výšky 12 m</t>
  </si>
  <si>
    <t>t</t>
  </si>
  <si>
    <t>44</t>
  </si>
  <si>
    <t>712</t>
  </si>
  <si>
    <t>Povlakové krytiny</t>
  </si>
  <si>
    <t>23</t>
  </si>
  <si>
    <t>712300832</t>
  </si>
  <si>
    <t>Odstranění povlakové krytiny střech do 10° , 2 vrstvy</t>
  </si>
  <si>
    <t>46</t>
  </si>
  <si>
    <t>762</t>
  </si>
  <si>
    <t>Konstrukce tesařské</t>
  </si>
  <si>
    <t>762214811</t>
  </si>
  <si>
    <t>Demontáž schodiště s podstupnicemi š. do 1,5 m</t>
  </si>
  <si>
    <t>48</t>
  </si>
  <si>
    <t>1,225*7+1,225*5+1,225*8</t>
  </si>
  <si>
    <t>25</t>
  </si>
  <si>
    <t>762331813</t>
  </si>
  <si>
    <t>Demontáž konstrukcí krovů z hranolů do 288 cm2</t>
  </si>
  <si>
    <t>50</t>
  </si>
  <si>
    <t>762331814</t>
  </si>
  <si>
    <t>Demontáž konstrukcí krovů z hranolů do 450 cm2</t>
  </si>
  <si>
    <t>52</t>
  </si>
  <si>
    <t>27</t>
  </si>
  <si>
    <t>762341811</t>
  </si>
  <si>
    <t>Demontáž bednění střech rovných z prken hrubých</t>
  </si>
  <si>
    <t>54</t>
  </si>
  <si>
    <t>764</t>
  </si>
  <si>
    <t>Konstrukce klempířské</t>
  </si>
  <si>
    <t>764322830</t>
  </si>
  <si>
    <t>Demontáž oplechování okapů, TK, rš 400 mm, do 30°</t>
  </si>
  <si>
    <t>56</t>
  </si>
  <si>
    <t>62*2+12*2</t>
  </si>
  <si>
    <t>29</t>
  </si>
  <si>
    <t>764352811</t>
  </si>
  <si>
    <t>Demontáž žlabů půlkruh. rovných, rš 330 mm, do 45°</t>
  </si>
  <si>
    <t>58</t>
  </si>
  <si>
    <t>62,07*2+12,334*2+14,995+7+7</t>
  </si>
  <si>
    <t>764362811</t>
  </si>
  <si>
    <t>Demontáž střešního okna, hladká krytina, do 45°</t>
  </si>
  <si>
    <t>60</t>
  </si>
  <si>
    <t>31</t>
  </si>
  <si>
    <t>764410850</t>
  </si>
  <si>
    <t>Demontáž oplechování parapetů,rš od 100 do 330 mm</t>
  </si>
  <si>
    <t>62</t>
  </si>
  <si>
    <t>0,3+0,3+1,73+0,8</t>
  </si>
  <si>
    <t>1,5+1,5+1,6</t>
  </si>
  <si>
    <t>1,05+0,9+0,9+1,5+0,81+0,9+0,945+2,4+0,9+1,08+1,135+1,08+1,08+1,08+1,2+3,696+1,08+1,08+1,08+1,2</t>
  </si>
  <si>
    <t>764454801</t>
  </si>
  <si>
    <t>Demontáž odpadních trub kruhových, D 75 a 100 mm</t>
  </si>
  <si>
    <t>64</t>
  </si>
  <si>
    <t>3*4</t>
  </si>
  <si>
    <t>765</t>
  </si>
  <si>
    <t>Krytiny tvrdé</t>
  </si>
  <si>
    <t>33</t>
  </si>
  <si>
    <t>765799301</t>
  </si>
  <si>
    <t>Demontáž podstřešní fólie</t>
  </si>
  <si>
    <t>66</t>
  </si>
  <si>
    <t>767</t>
  </si>
  <si>
    <t>Konstrukce zámečnické</t>
  </si>
  <si>
    <t>076972515</t>
  </si>
  <si>
    <t>Demontáž hromosvodové soustavy, vodič+podpěry</t>
  </si>
  <si>
    <t>68</t>
  </si>
  <si>
    <t>63,27+7,4*5*2+4*5*2</t>
  </si>
  <si>
    <t>35</t>
  </si>
  <si>
    <t>767392803</t>
  </si>
  <si>
    <t>Demontáž krytin střech z plechů, přistřelených</t>
  </si>
  <si>
    <t>70</t>
  </si>
  <si>
    <t>D96</t>
  </si>
  <si>
    <t>Přesuny suti a vybouraných hmot</t>
  </si>
  <si>
    <t>979951111</t>
  </si>
  <si>
    <t>Výkup kovů - železný šrot tl. do 4 mm</t>
  </si>
  <si>
    <t>72</t>
  </si>
  <si>
    <t>37</t>
  </si>
  <si>
    <t>979990121</t>
  </si>
  <si>
    <t>Poplatek za uložení suti - asfaltové pásy, skupina odpadu 170302</t>
  </si>
  <si>
    <t>74</t>
  </si>
  <si>
    <t>979990161</t>
  </si>
  <si>
    <t>Poplatek za uložení - dřevo, skupina odpadu 170201</t>
  </si>
  <si>
    <t>76</t>
  </si>
  <si>
    <t>39</t>
  </si>
  <si>
    <t>979990162</t>
  </si>
  <si>
    <t>Poplatek za uložení suti - dřevo+sklo, skupina odpadu 170904</t>
  </si>
  <si>
    <t>78</t>
  </si>
  <si>
    <t>979999978</t>
  </si>
  <si>
    <t>Poplatek za recyklaci, beton lehce vyztužený, kusovost do 1600 cm2 (skup.170101)</t>
  </si>
  <si>
    <t>80</t>
  </si>
  <si>
    <t>41</t>
  </si>
  <si>
    <t>979999983</t>
  </si>
  <si>
    <t>Poplatek za recyklaci cihel kusovost do 1600 cm2 (skup.170102)</t>
  </si>
  <si>
    <t>82</t>
  </si>
  <si>
    <t>979081111</t>
  </si>
  <si>
    <t>Odvoz suti a vybour. hmot na skládku do 1 km kontejnerem 7 t</t>
  </si>
  <si>
    <t>84</t>
  </si>
  <si>
    <t>43</t>
  </si>
  <si>
    <t>979081121</t>
  </si>
  <si>
    <t>Příplatek k odvozu za každý další 1 km kontejnerem 7 t</t>
  </si>
  <si>
    <t>86</t>
  </si>
  <si>
    <t>ON</t>
  </si>
  <si>
    <t>Ostatní náklady</t>
  </si>
  <si>
    <t>00411 R</t>
  </si>
  <si>
    <t>Přípravné a průzkumné služby či práce</t>
  </si>
  <si>
    <t>Soubor</t>
  </si>
  <si>
    <t>88</t>
  </si>
  <si>
    <t>45</t>
  </si>
  <si>
    <t>005121 R</t>
  </si>
  <si>
    <t>Zařízení staveniště</t>
  </si>
  <si>
    <t>90</t>
  </si>
  <si>
    <t>005211030R</t>
  </si>
  <si>
    <t>Dočasná dopravní opatření</t>
  </si>
  <si>
    <t>92</t>
  </si>
  <si>
    <t>47</t>
  </si>
  <si>
    <t>005211080R</t>
  </si>
  <si>
    <t>Bezpečnostní a hygienická opatření na staveništi</t>
  </si>
  <si>
    <t>005211020R</t>
  </si>
  <si>
    <t>Ochrana stávaj. inženýrských sítí na staveništi</t>
  </si>
  <si>
    <t>49</t>
  </si>
  <si>
    <t>005241020R</t>
  </si>
  <si>
    <t>Geodetické zaměření skutečného provedení</t>
  </si>
  <si>
    <t>98</t>
  </si>
  <si>
    <t>005241010R</t>
  </si>
  <si>
    <t>Dokumentace skutečného provedení</t>
  </si>
  <si>
    <t>100</t>
  </si>
  <si>
    <t>51</t>
  </si>
  <si>
    <t>005261030R</t>
  </si>
  <si>
    <t>Finanční rezerva</t>
  </si>
  <si>
    <t>102</t>
  </si>
  <si>
    <t>25002 - Hlavní budova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</si>
  <si>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</si>
  <si>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</si>
  <si>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</si>
  <si>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</si>
  <si>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</si>
  <si>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</si>
  <si>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</si>
  <si>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</si>
  <si>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</si>
  <si>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</si>
  <si>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</si>
  <si>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777 - Podlahy lité</t>
  </si>
  <si>
    <t xml:space="preserve">    784 - Dokončovací práce - malby a tapety</t>
  </si>
  <si>
    <t>HSV</t>
  </si>
  <si>
    <t>Práce a dodávky HSV</t>
  </si>
  <si>
    <t>Svislé a kompletní konstrukce</t>
  </si>
  <si>
    <t>311272221</t>
  </si>
  <si>
    <t>Zdivo z pórobetonových tvárnic na pero a drážku do P2 do 450 kg/m3 na tenkovrstvou maltu tl 300 mm</t>
  </si>
  <si>
    <t>-1157745359</t>
  </si>
  <si>
    <t>311273903</t>
  </si>
  <si>
    <t>Zakládací vrstva pórobetonového zdiva tloušťky 300 mm z hydrofobizovaných tvárnic P4-550</t>
  </si>
  <si>
    <t>57587723</t>
  </si>
  <si>
    <t>342151111</t>
  </si>
  <si>
    <t>Montáž opláštění stěn ocelových kcí ze sendvičových panelů šroubovaných budov v do 6 m</t>
  </si>
  <si>
    <t>-1918493474</t>
  </si>
  <si>
    <t>M</t>
  </si>
  <si>
    <t>55324713</t>
  </si>
  <si>
    <t>panel sendvičový stěnový i střešní, izolace PIR, viditelné kotvení, U 0,22W/m2K, modulová/celková š 1100/1120mm tl 100mm</t>
  </si>
  <si>
    <t>82477694</t>
  </si>
  <si>
    <t>195,3*1,1 'Přepočtené koeficientem množství</t>
  </si>
  <si>
    <t>342272225</t>
  </si>
  <si>
    <t>Příčka z pórobetonových hladkých tvárnic na tenkovrstvou maltu tl 100 mm</t>
  </si>
  <si>
    <t>-1818925443</t>
  </si>
  <si>
    <t>342272245</t>
  </si>
  <si>
    <t>Příčka z pórobetonových hladkých tvárnic na tenkovrstvou maltu tl 150 mm</t>
  </si>
  <si>
    <t>1145342873</t>
  </si>
  <si>
    <t>342279113</t>
  </si>
  <si>
    <t>Zakládací vrstva příček tl 100 mm z vápenopískových vyrovnávacích tvárnic</t>
  </si>
  <si>
    <t>2127202256</t>
  </si>
  <si>
    <t>342279114</t>
  </si>
  <si>
    <t>Zakládací vrstva příček tl 150 mm z vápenopískových vyrovnávacích tvárnic</t>
  </si>
  <si>
    <t>-202118452</t>
  </si>
  <si>
    <t>342291121</t>
  </si>
  <si>
    <t>Ukotvení příček k cihelným konstrukcím plochými kotvami</t>
  </si>
  <si>
    <t>1552862091</t>
  </si>
  <si>
    <t>Vodorovné konstrukce</t>
  </si>
  <si>
    <t>417321414</t>
  </si>
  <si>
    <t>Ztužující pásy a věnce ze ŽB tř. C 20/25</t>
  </si>
  <si>
    <t>1524067704</t>
  </si>
  <si>
    <t>37,21</t>
  </si>
  <si>
    <t>417351115</t>
  </si>
  <si>
    <t>Zřízení bednění ztužujících věnců</t>
  </si>
  <si>
    <t>2117760531</t>
  </si>
  <si>
    <t>(215,19*0,8)</t>
  </si>
  <si>
    <t>417351116</t>
  </si>
  <si>
    <t>Odstranění bednění ztužujících věnců</t>
  </si>
  <si>
    <t>-291826697</t>
  </si>
  <si>
    <t>417361221</t>
  </si>
  <si>
    <t>Výztuž ztužujících pásů a věnců betonářskou ocelí 10 216</t>
  </si>
  <si>
    <t>-2140553976</t>
  </si>
  <si>
    <t>Úpravy povrchů, podlahy a osazování výplní</t>
  </si>
  <si>
    <t>612131151</t>
  </si>
  <si>
    <t>Sanační postřik vnitřních stěn nanášený celoplošně ručně</t>
  </si>
  <si>
    <t>1815506124</t>
  </si>
  <si>
    <t>612316121</t>
  </si>
  <si>
    <t>Sanační omítka vápenná jednovrstvá vnitřních stěn nanášená ručně</t>
  </si>
  <si>
    <t>1245620995</t>
  </si>
  <si>
    <t>612316191</t>
  </si>
  <si>
    <t>Příplatek k sanační vápenné jednovrstvé omítce vnitřních stěn za každých dalších 5 mm tloušťky přes 20 mm ručně</t>
  </si>
  <si>
    <t>923171758</t>
  </si>
  <si>
    <t>612328131</t>
  </si>
  <si>
    <t>Potažení vnitřních stěn sanačním štukem tloušťky do 3 mm</t>
  </si>
  <si>
    <t>-248745075</t>
  </si>
  <si>
    <t>622131100</t>
  </si>
  <si>
    <t>Vápenný postřik vnějších stěn nanášený celoplošně ručně</t>
  </si>
  <si>
    <t>-378678562</t>
  </si>
  <si>
    <t>622142001</t>
  </si>
  <si>
    <t>Potažení vnějších stěn sklovláknitým pletivem vtlačeným do tenkovrstvé hmoty</t>
  </si>
  <si>
    <t>-553600007</t>
  </si>
  <si>
    <t>622151011</t>
  </si>
  <si>
    <t>Penetrační silikátový nátěr vnějších pastovitých tenkovrstvých omítek stěn</t>
  </si>
  <si>
    <t>1981758266</t>
  </si>
  <si>
    <t>622321121</t>
  </si>
  <si>
    <t>Vápenocementová omítka hladká jednovrstvá vnějších stěn nanášená ručně</t>
  </si>
  <si>
    <t>-17531231</t>
  </si>
  <si>
    <t>622541012</t>
  </si>
  <si>
    <t>Tenkovrstvá silikonsilikátová zatíraná omítka zrnitost 1,5 mm vnějších stěn</t>
  </si>
  <si>
    <t>-1377946088</t>
  </si>
  <si>
    <t>631311214</t>
  </si>
  <si>
    <t>Mazanina tl přes 50 do 80 mm z betonu prostého se zvýšenými nároky na prostředí tř. C 25/30</t>
  </si>
  <si>
    <t>-1788497997</t>
  </si>
  <si>
    <t>631319021</t>
  </si>
  <si>
    <t>Příplatek k mazanině tl přes 50 do 80 mm za přehlazení s poprášením cementem</t>
  </si>
  <si>
    <t>1838843465</t>
  </si>
  <si>
    <t>631319205</t>
  </si>
  <si>
    <t>Příplatek k mazaninám za přidání ocelových vláken (drátkobeton) pro objemové vyztužení 35 kg/m3</t>
  </si>
  <si>
    <t>-2066911488</t>
  </si>
  <si>
    <t>Ostatní konstrukce a práce, bourání</t>
  </si>
  <si>
    <t>941211111</t>
  </si>
  <si>
    <t>Montáž lešení řadového rámového lehkého zatížení do 200 kg/m2 š přes 0,6 do 0,9 m v do 10 m</t>
  </si>
  <si>
    <t>1906315612</t>
  </si>
  <si>
    <t>941211211</t>
  </si>
  <si>
    <t>Příplatek k lešení řadovému rámovému lehkému š 0,9 m v přes 10 do 25 m za první a ZKD den použití</t>
  </si>
  <si>
    <t>-2065576500</t>
  </si>
  <si>
    <t>1196*90</t>
  </si>
  <si>
    <t>941211811</t>
  </si>
  <si>
    <t>Demontáž lešení řadového rámového lehkého zatížení do 200 kg/m2 š přes 0,6 do 0,9 m v do 10 m</t>
  </si>
  <si>
    <t>-1863538548</t>
  </si>
  <si>
    <t>946111113</t>
  </si>
  <si>
    <t>Montáž pojízdných věží trubkových/dílcových š přes 0,6 do 0,9 m dl do 3,2 m v přes 2,5 do 3,5 m</t>
  </si>
  <si>
    <t>-376745149</t>
  </si>
  <si>
    <t>946111213</t>
  </si>
  <si>
    <t>Příplatek k pojízdným věžím š přes 0,6 do 0,9 m dl do 3,2 m v do 3,5 m za první a ZKD den použití</t>
  </si>
  <si>
    <t>1694113836</t>
  </si>
  <si>
    <t>946111813</t>
  </si>
  <si>
    <t>Demontáž pojízdných věží trubkových/dílcových š přes 0,6 do 0,9 m dl do 3,2 m v přes 2,5 do 3,5 m</t>
  </si>
  <si>
    <t>-1376890553</t>
  </si>
  <si>
    <t>949101112</t>
  </si>
  <si>
    <t>Lešení pomocné pro objekty pozemních staveb s lešeňovou podlahou v přes 1,9 do 3,5 m zatížení do 150 kg/m2</t>
  </si>
  <si>
    <t>1700828178</t>
  </si>
  <si>
    <t>965042141</t>
  </si>
  <si>
    <t>Bourání podkladů pod dlažby nebo mazanin betonových nebo z litého asfaltu tl do 100 mm pl přes 4 m2</t>
  </si>
  <si>
    <t>-977350756</t>
  </si>
  <si>
    <t>978015371</t>
  </si>
  <si>
    <t>Otlučení (osekání) vnější vápenné nebo vápenocementové omítky stupně členitosti 1 a 2 v rozsahu přes 50 do 65 %</t>
  </si>
  <si>
    <t>830842126</t>
  </si>
  <si>
    <t>978019391</t>
  </si>
  <si>
    <t>Otlučení (osekání) vnější vápenné nebo vápenocementové omítky stupně členitosti 3 až 5 vrozsahu přes 80 do 100 %</t>
  </si>
  <si>
    <t>396209521</t>
  </si>
  <si>
    <t>997</t>
  </si>
  <si>
    <t>Přesun sutě</t>
  </si>
  <si>
    <t>997013111</t>
  </si>
  <si>
    <t>Vnitrostaveništní doprava suti a vybouraných hmot pro budovy v do 6 m s použitím mechanizace</t>
  </si>
  <si>
    <t>-783583135</t>
  </si>
  <si>
    <t>997013501</t>
  </si>
  <si>
    <t>Odvoz suti a vybouraných hmot na skládku nebo meziskládku do 1 km se složením</t>
  </si>
  <si>
    <t>389007612</t>
  </si>
  <si>
    <t>997013509</t>
  </si>
  <si>
    <t>Příplatek k odvozu suti a vybouraných hmot na skládku ZKD 1 km přes 1 km</t>
  </si>
  <si>
    <t>-538281284</t>
  </si>
  <si>
    <t>997013603</t>
  </si>
  <si>
    <t>Poplatek za uložení na skládce (skládkovné) stavebního odpadu cihelného kód odpadu 17 01 02</t>
  </si>
  <si>
    <t>636248906</t>
  </si>
  <si>
    <t>998</t>
  </si>
  <si>
    <t>Přesun hmot</t>
  </si>
  <si>
    <t>998011001</t>
  </si>
  <si>
    <t>Přesun hmot pro budovy zděné v do 6 m</t>
  </si>
  <si>
    <t>-1420641249</t>
  </si>
  <si>
    <t>998011018</t>
  </si>
  <si>
    <t>Příplatek k přesunu hmot pro budovy zděné za zvětšený přesun do 5000 m</t>
  </si>
  <si>
    <t>1344188664</t>
  </si>
  <si>
    <t>998011019</t>
  </si>
  <si>
    <t>Příplatek k přesunu hmot pro budovy zděné za zvětšený přesun ZKD 5000 m</t>
  </si>
  <si>
    <t>-798161667</t>
  </si>
  <si>
    <t>PSV</t>
  </si>
  <si>
    <t>Práce a dodávky PSV</t>
  </si>
  <si>
    <t>762083122</t>
  </si>
  <si>
    <t>Impregnace řeziva proti dřevokaznému hmyzu, houbám a plísním máčením třída ohrožení 3 a 4</t>
  </si>
  <si>
    <t>1085782042</t>
  </si>
  <si>
    <t>762086111</t>
  </si>
  <si>
    <t>Montáž KDK hmotnosti prvku do 5 kg</t>
  </si>
  <si>
    <t>kg</t>
  </si>
  <si>
    <t>-123953053</t>
  </si>
  <si>
    <t>31140102</t>
  </si>
  <si>
    <t>vrut ocelový se šestihrannou hlavou ZB 6x35mm</t>
  </si>
  <si>
    <t>100 kus</t>
  </si>
  <si>
    <t>-350576818</t>
  </si>
  <si>
    <t>762131124</t>
  </si>
  <si>
    <t>Montáž bednění stěn z hrubých prken tl do 32 mm na sraz</t>
  </si>
  <si>
    <t>2044095132</t>
  </si>
  <si>
    <t>60516100</t>
  </si>
  <si>
    <t>řezivo smrkové sušené tl 30mm</t>
  </si>
  <si>
    <t>906277197</t>
  </si>
  <si>
    <t>998762102</t>
  </si>
  <si>
    <t>Přesun hmot tonážní pro kce tesařské v objektech v přes 6 do 12 m</t>
  </si>
  <si>
    <t>-1987679932</t>
  </si>
  <si>
    <t>763</t>
  </si>
  <si>
    <t>Konstrukce suché výstavby</t>
  </si>
  <si>
    <t>763131421.KNF</t>
  </si>
  <si>
    <t>SDK podhled D 112 desky 2x WHITE (A) 12,5 bez izolace dvouvrstvá spodní kce profil CD+UD</t>
  </si>
  <si>
    <t>832613107</t>
  </si>
  <si>
    <t>763131714</t>
  </si>
  <si>
    <t>SDK podhled základní penetrační nátěr</t>
  </si>
  <si>
    <t>-539614196</t>
  </si>
  <si>
    <t>763131751</t>
  </si>
  <si>
    <t>Montáž parotěsné zábrany do SDK podhledu</t>
  </si>
  <si>
    <t>620211500</t>
  </si>
  <si>
    <t>28329028</t>
  </si>
  <si>
    <t>fólie PE vyztužená Al vrstvou pro parotěsnou vrstvu 150g/m2 s integrovanou lepící páskou</t>
  </si>
  <si>
    <t>-700849380</t>
  </si>
  <si>
    <t>238,73*1,1235 'Přepočtené koeficientem množství</t>
  </si>
  <si>
    <t>53</t>
  </si>
  <si>
    <t>763131765</t>
  </si>
  <si>
    <t>Příplatek k SDK podhledu za výšku zavěšení přes 0,5 do 1,0 m</t>
  </si>
  <si>
    <t>-224790173</t>
  </si>
  <si>
    <t>763732114</t>
  </si>
  <si>
    <t>Montáž střešní konstrukce v do 10 m z příhradových vazníků konstrukční dl přes 9 do 12,5 m</t>
  </si>
  <si>
    <t>465796569</t>
  </si>
  <si>
    <t>55</t>
  </si>
  <si>
    <t>60512201</t>
  </si>
  <si>
    <t>příhradový vazník sedlový sušený neimpregnovaný dl do 12,5m</t>
  </si>
  <si>
    <t>1612244734</t>
  </si>
  <si>
    <t>1481*1,02 'Přepočtené koeficientem množství</t>
  </si>
  <si>
    <t>998763101</t>
  </si>
  <si>
    <t>Přesun hmot tonážní pro dřevostavby v objektech v přes 6 do 12 m</t>
  </si>
  <si>
    <t>-191553574</t>
  </si>
  <si>
    <t>57</t>
  </si>
  <si>
    <t>764121433</t>
  </si>
  <si>
    <t>Krytina střechy rovné drážkováním z tabulí z Al plechu sklonu přes 30 do 60°</t>
  </si>
  <si>
    <t>-1354883832</t>
  </si>
  <si>
    <t>764521404</t>
  </si>
  <si>
    <t>Žlab podokapní půlkruhový z Al plechu rš 330 mm</t>
  </si>
  <si>
    <t>-853664825</t>
  </si>
  <si>
    <t>59</t>
  </si>
  <si>
    <t>764527404</t>
  </si>
  <si>
    <t>Dilatace žlabů z Al plechu dilatačního vložením pásu s pryžovou vložkou rš 330 mm</t>
  </si>
  <si>
    <t>-533503695</t>
  </si>
  <si>
    <t>764528423</t>
  </si>
  <si>
    <t>Svody kruhové včetně objímek, kolen, odskoků z Al plechu průměru 120 mm</t>
  </si>
  <si>
    <t>-929132193</t>
  </si>
  <si>
    <t>61</t>
  </si>
  <si>
    <t>998764102</t>
  </si>
  <si>
    <t>Přesun hmot tonážní pro konstrukce klempířské v objektech v přes 6 do 12 m</t>
  </si>
  <si>
    <t>613442384</t>
  </si>
  <si>
    <t>777</t>
  </si>
  <si>
    <t>Podlahy lité</t>
  </si>
  <si>
    <t>777131201</t>
  </si>
  <si>
    <t>Penetrační epoxidový nátěr schodišťových stupňů na suchý a vyzrálý podklad</t>
  </si>
  <si>
    <t>1164445491</t>
  </si>
  <si>
    <t>63</t>
  </si>
  <si>
    <t>777511131.SKA.002</t>
  </si>
  <si>
    <t>Krycí epoxidová stěrka Sikafloor-390 ECF antistatické lité podlahy</t>
  </si>
  <si>
    <t>-1836687078</t>
  </si>
  <si>
    <t>777511181</t>
  </si>
  <si>
    <t>Příplatek k cenám krycí stěrky za zvýšenou pracnost provádění podlahových soklíků</t>
  </si>
  <si>
    <t>-337806317</t>
  </si>
  <si>
    <t>65</t>
  </si>
  <si>
    <t>777621223.STO.001</t>
  </si>
  <si>
    <t>Krycí polyuretanový průmyslový nátěr StoPur IB 500 schodišťových stupňů plněný pískem</t>
  </si>
  <si>
    <t>-2007999466</t>
  </si>
  <si>
    <t>784</t>
  </si>
  <si>
    <t>Dokončovací práce - malby a tapety</t>
  </si>
  <si>
    <t>784111001</t>
  </si>
  <si>
    <t>Oprášení (ometení ) podkladu v místnostech v do 3,80 m</t>
  </si>
  <si>
    <t>135354038</t>
  </si>
  <si>
    <t>651,39</t>
  </si>
  <si>
    <t>576,78</t>
  </si>
  <si>
    <t>67</t>
  </si>
  <si>
    <t>784181101</t>
  </si>
  <si>
    <t>Základní akrylátová jednonásobná bezbarvá penetrace podkladu v místnostech v do 3,80 m</t>
  </si>
  <si>
    <t>-1744136893</t>
  </si>
  <si>
    <t>784351031</t>
  </si>
  <si>
    <t>Malby antibakteriální v místnostech v do 3,80 m</t>
  </si>
  <si>
    <t>1008453847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</si>
</sst>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20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vertical="center"/>
    </xf>
    <xf numFmtId="4" fontId="12" fillId="0" borderId="20" xfId="0" applyNumberFormat="1" applyFont="1" applyBorder="1" applyAlignment="1" applyProtection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 applyProtection="1">
      <alignment horizontal="left"/>
    </xf>
    <xf numFmtId="4" fontId="12" fillId="0" borderId="0" xfId="0" applyNumberFormat="1" applyFont="1" applyAlignment="1" applyProtection="1"/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tabSelected="1" topLeftCell="A8" workbookViewId="0">
      <selection activeCell="E20" sqref="E2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5" t="s">
        <v>14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3"/>
      <c r="AQ5" s="23"/>
      <c r="AR5" s="21"/>
      <c r="BE5" s="262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67" t="s">
        <v>17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23"/>
      <c r="AQ6" s="23"/>
      <c r="AR6" s="21"/>
      <c r="BE6" s="263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63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/>
      <c r="AO8" s="23"/>
      <c r="AP8" s="23"/>
      <c r="AQ8" s="23"/>
      <c r="AR8" s="21"/>
      <c r="BE8" s="263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3"/>
      <c r="BS9" s="18" t="s">
        <v>6</v>
      </c>
    </row>
    <row r="10" spans="1:74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263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17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25</v>
      </c>
      <c r="AL11" s="23"/>
      <c r="AM11" s="23"/>
      <c r="AN11" s="28" t="s">
        <v>1</v>
      </c>
      <c r="AO11" s="23"/>
      <c r="AP11" s="23"/>
      <c r="AQ11" s="23"/>
      <c r="AR11" s="21"/>
      <c r="BE11" s="263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3"/>
      <c r="BS12" s="18" t="s">
        <v>6</v>
      </c>
    </row>
    <row r="13" spans="1:74" s="1" customFormat="1" ht="12" customHeight="1">
      <c r="B13" s="22"/>
      <c r="C13" s="23"/>
      <c r="D13" s="30" t="s">
        <v>26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32" t="s">
        <v>27</v>
      </c>
      <c r="AO13" s="23"/>
      <c r="AP13" s="23"/>
      <c r="AQ13" s="23"/>
      <c r="AR13" s="21"/>
      <c r="BE13" s="263"/>
      <c r="BS13" s="18" t="s">
        <v>6</v>
      </c>
    </row>
    <row r="14" spans="1:74" ht="12.75">
      <c r="B14" s="22"/>
      <c r="C14" s="23"/>
      <c r="D14" s="23"/>
      <c r="E14" s="268" t="s">
        <v>27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30" t="s">
        <v>25</v>
      </c>
      <c r="AL14" s="23"/>
      <c r="AM14" s="23"/>
      <c r="AN14" s="32" t="s">
        <v>27</v>
      </c>
      <c r="AO14" s="23"/>
      <c r="AP14" s="23"/>
      <c r="AQ14" s="23"/>
      <c r="AR14" s="21"/>
      <c r="BE14" s="263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3"/>
      <c r="BS15" s="18" t="s">
        <v>4</v>
      </c>
    </row>
    <row r="16" spans="1:74" s="1" customFormat="1" ht="12" customHeight="1">
      <c r="B16" s="22"/>
      <c r="C16" s="23"/>
      <c r="D16" s="30" t="s">
        <v>28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263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25</v>
      </c>
      <c r="AL17" s="23"/>
      <c r="AM17" s="23"/>
      <c r="AN17" s="28" t="s">
        <v>1</v>
      </c>
      <c r="AO17" s="23"/>
      <c r="AP17" s="23"/>
      <c r="AQ17" s="23"/>
      <c r="AR17" s="21"/>
      <c r="BE17" s="263"/>
      <c r="BS17" s="18" t="s">
        <v>30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3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8" t="s">
        <v>32</v>
      </c>
      <c r="AO19" s="23"/>
      <c r="AP19" s="23"/>
      <c r="AQ19" s="23"/>
      <c r="AR19" s="21"/>
      <c r="BE19" s="263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25</v>
      </c>
      <c r="AL20" s="23"/>
      <c r="AM20" s="23"/>
      <c r="AN20" s="28" t="s">
        <v>1</v>
      </c>
      <c r="AO20" s="23"/>
      <c r="AP20" s="23"/>
      <c r="AQ20" s="23"/>
      <c r="AR20" s="21"/>
      <c r="BE20" s="263"/>
      <c r="BS20" s="18" t="s">
        <v>30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3"/>
    </row>
    <row r="22" spans="1:71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3"/>
    </row>
    <row r="23" spans="1:71" s="1" customFormat="1" ht="16.5" customHeight="1">
      <c r="B23" s="22"/>
      <c r="C23" s="23"/>
      <c r="D23" s="23"/>
      <c r="E23" s="270" t="s">
        <v>1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3"/>
      <c r="AP23" s="23"/>
      <c r="AQ23" s="23"/>
      <c r="AR23" s="21"/>
      <c r="BE23" s="263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3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3"/>
    </row>
    <row r="26" spans="1:71" s="2" customFormat="1" ht="25.9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1">
        <f>ROUND(AG94,2)</f>
        <v>0</v>
      </c>
      <c r="AL26" s="272"/>
      <c r="AM26" s="272"/>
      <c r="AN26" s="272"/>
      <c r="AO26" s="272"/>
      <c r="AP26" s="37"/>
      <c r="AQ26" s="37"/>
      <c r="AR26" s="40"/>
      <c r="BE26" s="263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3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3" t="s">
        <v>36</v>
      </c>
      <c r="M28" s="273"/>
      <c r="N28" s="273"/>
      <c r="O28" s="273"/>
      <c r="P28" s="273"/>
      <c r="Q28" s="37"/>
      <c r="R28" s="37"/>
      <c r="S28" s="37"/>
      <c r="T28" s="37"/>
      <c r="U28" s="37"/>
      <c r="V28" s="37"/>
      <c r="W28" s="273" t="s">
        <v>37</v>
      </c>
      <c r="X28" s="273"/>
      <c r="Y28" s="273"/>
      <c r="Z28" s="273"/>
      <c r="AA28" s="273"/>
      <c r="AB28" s="273"/>
      <c r="AC28" s="273"/>
      <c r="AD28" s="273"/>
      <c r="AE28" s="273"/>
      <c r="AF28" s="37"/>
      <c r="AG28" s="37"/>
      <c r="AH28" s="37"/>
      <c r="AI28" s="37"/>
      <c r="AJ28" s="37"/>
      <c r="AK28" s="273" t="s">
        <v>38</v>
      </c>
      <c r="AL28" s="273"/>
      <c r="AM28" s="273"/>
      <c r="AN28" s="273"/>
      <c r="AO28" s="273"/>
      <c r="AP28" s="37"/>
      <c r="AQ28" s="37"/>
      <c r="AR28" s="40"/>
      <c r="BE28" s="263"/>
    </row>
    <row r="29" spans="1:71" s="3" customFormat="1" ht="14.45" customHeight="1">
      <c r="B29" s="41"/>
      <c r="C29" s="42"/>
      <c r="D29" s="30" t="s">
        <v>39</v>
      </c>
      <c r="E29" s="42"/>
      <c r="F29" s="30" t="s">
        <v>40</v>
      </c>
      <c r="G29" s="42"/>
      <c r="H29" s="42"/>
      <c r="I29" s="42"/>
      <c r="J29" s="42"/>
      <c r="K29" s="42"/>
      <c r="L29" s="276">
        <v>0.21</v>
      </c>
      <c r="M29" s="275"/>
      <c r="N29" s="275"/>
      <c r="O29" s="275"/>
      <c r="P29" s="275"/>
      <c r="Q29" s="42"/>
      <c r="R29" s="42"/>
      <c r="S29" s="42"/>
      <c r="T29" s="42"/>
      <c r="U29" s="42"/>
      <c r="V29" s="42"/>
      <c r="W29" s="274">
        <f>ROUND(AZ94, 2)</f>
        <v>0</v>
      </c>
      <c r="X29" s="275"/>
      <c r="Y29" s="275"/>
      <c r="Z29" s="275"/>
      <c r="AA29" s="275"/>
      <c r="AB29" s="275"/>
      <c r="AC29" s="275"/>
      <c r="AD29" s="275"/>
      <c r="AE29" s="275"/>
      <c r="AF29" s="42"/>
      <c r="AG29" s="42"/>
      <c r="AH29" s="42"/>
      <c r="AI29" s="42"/>
      <c r="AJ29" s="42"/>
      <c r="AK29" s="274">
        <f>ROUND(AV94, 2)</f>
        <v>0</v>
      </c>
      <c r="AL29" s="275"/>
      <c r="AM29" s="275"/>
      <c r="AN29" s="275"/>
      <c r="AO29" s="275"/>
      <c r="AP29" s="42"/>
      <c r="AQ29" s="42"/>
      <c r="AR29" s="43"/>
      <c r="BE29" s="264"/>
    </row>
    <row r="30" spans="1:71" s="3" customFormat="1" ht="14.45" customHeight="1">
      <c r="B30" s="41"/>
      <c r="C30" s="42"/>
      <c r="D30" s="42"/>
      <c r="E30" s="42"/>
      <c r="F30" s="30" t="s">
        <v>41</v>
      </c>
      <c r="G30" s="42"/>
      <c r="H30" s="42"/>
      <c r="I30" s="42"/>
      <c r="J30" s="42"/>
      <c r="K30" s="42"/>
      <c r="L30" s="276">
        <v>0.15</v>
      </c>
      <c r="M30" s="275"/>
      <c r="N30" s="275"/>
      <c r="O30" s="275"/>
      <c r="P30" s="275"/>
      <c r="Q30" s="42"/>
      <c r="R30" s="42"/>
      <c r="S30" s="42"/>
      <c r="T30" s="42"/>
      <c r="U30" s="42"/>
      <c r="V30" s="42"/>
      <c r="W30" s="274">
        <f>ROUND(BA94, 2)</f>
        <v>0</v>
      </c>
      <c r="X30" s="275"/>
      <c r="Y30" s="275"/>
      <c r="Z30" s="275"/>
      <c r="AA30" s="275"/>
      <c r="AB30" s="275"/>
      <c r="AC30" s="275"/>
      <c r="AD30" s="275"/>
      <c r="AE30" s="275"/>
      <c r="AF30" s="42"/>
      <c r="AG30" s="42"/>
      <c r="AH30" s="42"/>
      <c r="AI30" s="42"/>
      <c r="AJ30" s="42"/>
      <c r="AK30" s="274">
        <f>ROUND(AW94, 2)</f>
        <v>0</v>
      </c>
      <c r="AL30" s="275"/>
      <c r="AM30" s="275"/>
      <c r="AN30" s="275"/>
      <c r="AO30" s="275"/>
      <c r="AP30" s="42"/>
      <c r="AQ30" s="42"/>
      <c r="AR30" s="43"/>
      <c r="BE30" s="264"/>
    </row>
    <row r="31" spans="1:71" s="3" customFormat="1" ht="14.45" hidden="1" customHeight="1">
      <c r="B31" s="41"/>
      <c r="C31" s="42"/>
      <c r="D31" s="42"/>
      <c r="E31" s="42"/>
      <c r="F31" s="30" t="s">
        <v>42</v>
      </c>
      <c r="G31" s="42"/>
      <c r="H31" s="42"/>
      <c r="I31" s="42"/>
      <c r="J31" s="42"/>
      <c r="K31" s="42"/>
      <c r="L31" s="276">
        <v>0.21</v>
      </c>
      <c r="M31" s="275"/>
      <c r="N31" s="275"/>
      <c r="O31" s="275"/>
      <c r="P31" s="275"/>
      <c r="Q31" s="42"/>
      <c r="R31" s="42"/>
      <c r="S31" s="42"/>
      <c r="T31" s="42"/>
      <c r="U31" s="42"/>
      <c r="V31" s="42"/>
      <c r="W31" s="274">
        <f>ROUND(BB94, 2)</f>
        <v>0</v>
      </c>
      <c r="X31" s="275"/>
      <c r="Y31" s="275"/>
      <c r="Z31" s="275"/>
      <c r="AA31" s="275"/>
      <c r="AB31" s="275"/>
      <c r="AC31" s="275"/>
      <c r="AD31" s="275"/>
      <c r="AE31" s="275"/>
      <c r="AF31" s="42"/>
      <c r="AG31" s="42"/>
      <c r="AH31" s="42"/>
      <c r="AI31" s="42"/>
      <c r="AJ31" s="42"/>
      <c r="AK31" s="274">
        <v>0</v>
      </c>
      <c r="AL31" s="275"/>
      <c r="AM31" s="275"/>
      <c r="AN31" s="275"/>
      <c r="AO31" s="275"/>
      <c r="AP31" s="42"/>
      <c r="AQ31" s="42"/>
      <c r="AR31" s="43"/>
      <c r="BE31" s="264"/>
    </row>
    <row r="32" spans="1:71" s="3" customFormat="1" ht="14.45" hidden="1" customHeight="1">
      <c r="B32" s="41"/>
      <c r="C32" s="42"/>
      <c r="D32" s="42"/>
      <c r="E32" s="42"/>
      <c r="F32" s="30" t="s">
        <v>43</v>
      </c>
      <c r="G32" s="42"/>
      <c r="H32" s="42"/>
      <c r="I32" s="42"/>
      <c r="J32" s="42"/>
      <c r="K32" s="42"/>
      <c r="L32" s="276">
        <v>0.15</v>
      </c>
      <c r="M32" s="275"/>
      <c r="N32" s="275"/>
      <c r="O32" s="275"/>
      <c r="P32" s="275"/>
      <c r="Q32" s="42"/>
      <c r="R32" s="42"/>
      <c r="S32" s="42"/>
      <c r="T32" s="42"/>
      <c r="U32" s="42"/>
      <c r="V32" s="42"/>
      <c r="W32" s="274">
        <f>ROUND(BC94, 2)</f>
        <v>0</v>
      </c>
      <c r="X32" s="275"/>
      <c r="Y32" s="275"/>
      <c r="Z32" s="275"/>
      <c r="AA32" s="275"/>
      <c r="AB32" s="275"/>
      <c r="AC32" s="275"/>
      <c r="AD32" s="275"/>
      <c r="AE32" s="275"/>
      <c r="AF32" s="42"/>
      <c r="AG32" s="42"/>
      <c r="AH32" s="42"/>
      <c r="AI32" s="42"/>
      <c r="AJ32" s="42"/>
      <c r="AK32" s="274">
        <v>0</v>
      </c>
      <c r="AL32" s="275"/>
      <c r="AM32" s="275"/>
      <c r="AN32" s="275"/>
      <c r="AO32" s="275"/>
      <c r="AP32" s="42"/>
      <c r="AQ32" s="42"/>
      <c r="AR32" s="43"/>
      <c r="BE32" s="264"/>
    </row>
    <row r="33" spans="1:57" s="3" customFormat="1" ht="14.45" hidden="1" customHeight="1">
      <c r="B33" s="41"/>
      <c r="C33" s="42"/>
      <c r="D33" s="42"/>
      <c r="E33" s="42"/>
      <c r="F33" s="30" t="s">
        <v>44</v>
      </c>
      <c r="G33" s="42"/>
      <c r="H33" s="42"/>
      <c r="I33" s="42"/>
      <c r="J33" s="42"/>
      <c r="K33" s="42"/>
      <c r="L33" s="276">
        <v>0</v>
      </c>
      <c r="M33" s="275"/>
      <c r="N33" s="275"/>
      <c r="O33" s="275"/>
      <c r="P33" s="275"/>
      <c r="Q33" s="42"/>
      <c r="R33" s="42"/>
      <c r="S33" s="42"/>
      <c r="T33" s="42"/>
      <c r="U33" s="42"/>
      <c r="V33" s="42"/>
      <c r="W33" s="274">
        <f>ROUND(BD94, 2)</f>
        <v>0</v>
      </c>
      <c r="X33" s="275"/>
      <c r="Y33" s="275"/>
      <c r="Z33" s="275"/>
      <c r="AA33" s="275"/>
      <c r="AB33" s="275"/>
      <c r="AC33" s="275"/>
      <c r="AD33" s="275"/>
      <c r="AE33" s="275"/>
      <c r="AF33" s="42"/>
      <c r="AG33" s="42"/>
      <c r="AH33" s="42"/>
      <c r="AI33" s="42"/>
      <c r="AJ33" s="42"/>
      <c r="AK33" s="274">
        <v>0</v>
      </c>
      <c r="AL33" s="275"/>
      <c r="AM33" s="275"/>
      <c r="AN33" s="275"/>
      <c r="AO33" s="275"/>
      <c r="AP33" s="42"/>
      <c r="AQ33" s="42"/>
      <c r="AR33" s="43"/>
      <c r="BE33" s="264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3"/>
    </row>
    <row r="35" spans="1:57" s="2" customFormat="1" ht="25.9" customHeight="1">
      <c r="A35" s="35"/>
      <c r="B35" s="36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277" t="s">
        <v>47</v>
      </c>
      <c r="Y35" s="278"/>
      <c r="Z35" s="278"/>
      <c r="AA35" s="278"/>
      <c r="AB35" s="278"/>
      <c r="AC35" s="46"/>
      <c r="AD35" s="46"/>
      <c r="AE35" s="46"/>
      <c r="AF35" s="46"/>
      <c r="AG35" s="46"/>
      <c r="AH35" s="46"/>
      <c r="AI35" s="46"/>
      <c r="AJ35" s="46"/>
      <c r="AK35" s="279">
        <f>SUM(AK26:AK33)</f>
        <v>0</v>
      </c>
      <c r="AL35" s="278"/>
      <c r="AM35" s="278"/>
      <c r="AN35" s="278"/>
      <c r="AO35" s="280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48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49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50</v>
      </c>
      <c r="AI60" s="39"/>
      <c r="AJ60" s="39"/>
      <c r="AK60" s="39"/>
      <c r="AL60" s="39"/>
      <c r="AM60" s="53" t="s">
        <v>51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52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53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50</v>
      </c>
      <c r="AI75" s="39"/>
      <c r="AJ75" s="39"/>
      <c r="AK75" s="39"/>
      <c r="AL75" s="39"/>
      <c r="AM75" s="53" t="s">
        <v>51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241231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1" t="str">
        <f>K6</f>
        <v>Řeznictví Patrik</v>
      </c>
      <c r="M85" s="282"/>
      <c r="N85" s="282"/>
      <c r="O85" s="282"/>
      <c r="P85" s="282"/>
      <c r="Q85" s="282"/>
      <c r="R85" s="282"/>
      <c r="S85" s="282"/>
      <c r="T85" s="282"/>
      <c r="U85" s="282"/>
      <c r="V85" s="282"/>
      <c r="W85" s="282"/>
      <c r="X85" s="282"/>
      <c r="Y85" s="282"/>
      <c r="Z85" s="282"/>
      <c r="AA85" s="282"/>
      <c r="AB85" s="282"/>
      <c r="AC85" s="282"/>
      <c r="AD85" s="282"/>
      <c r="AE85" s="282"/>
      <c r="AF85" s="282"/>
      <c r="AG85" s="282"/>
      <c r="AH85" s="282"/>
      <c r="AI85" s="282"/>
      <c r="AJ85" s="282"/>
      <c r="AK85" s="282"/>
      <c r="AL85" s="282"/>
      <c r="AM85" s="282"/>
      <c r="AN85" s="282"/>
      <c r="AO85" s="282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Jistebník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3" t="str">
        <f>IF(AN8= "","",AN8)</f>
        <v/>
      </c>
      <c r="AN87" s="283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23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Řeznictví Patrik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28</v>
      </c>
      <c r="AJ89" s="37"/>
      <c r="AK89" s="37"/>
      <c r="AL89" s="37"/>
      <c r="AM89" s="284" t="str">
        <f>IF(E17="","",E17)</f>
        <v xml:space="preserve"> </v>
      </c>
      <c r="AN89" s="285"/>
      <c r="AO89" s="285"/>
      <c r="AP89" s="285"/>
      <c r="AQ89" s="37"/>
      <c r="AR89" s="40"/>
      <c r="AS89" s="286" t="s">
        <v>55</v>
      </c>
      <c r="AT89" s="287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26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284" t="str">
        <f>IF(E20="","",E20)</f>
        <v>Martin Holuša</v>
      </c>
      <c r="AN90" s="285"/>
      <c r="AO90" s="285"/>
      <c r="AP90" s="285"/>
      <c r="AQ90" s="37"/>
      <c r="AR90" s="40"/>
      <c r="AS90" s="288"/>
      <c r="AT90" s="289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0"/>
      <c r="AT91" s="291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2" t="s">
        <v>56</v>
      </c>
      <c r="D92" s="293"/>
      <c r="E92" s="293"/>
      <c r="F92" s="293"/>
      <c r="G92" s="293"/>
      <c r="H92" s="74"/>
      <c r="I92" s="294" t="s">
        <v>57</v>
      </c>
      <c r="J92" s="293"/>
      <c r="K92" s="293"/>
      <c r="L92" s="293"/>
      <c r="M92" s="293"/>
      <c r="N92" s="293"/>
      <c r="O92" s="293"/>
      <c r="P92" s="293"/>
      <c r="Q92" s="293"/>
      <c r="R92" s="293"/>
      <c r="S92" s="293"/>
      <c r="T92" s="293"/>
      <c r="U92" s="293"/>
      <c r="V92" s="293"/>
      <c r="W92" s="293"/>
      <c r="X92" s="293"/>
      <c r="Y92" s="293"/>
      <c r="Z92" s="293"/>
      <c r="AA92" s="293"/>
      <c r="AB92" s="293"/>
      <c r="AC92" s="293"/>
      <c r="AD92" s="293"/>
      <c r="AE92" s="293"/>
      <c r="AF92" s="293"/>
      <c r="AG92" s="295" t="s">
        <v>58</v>
      </c>
      <c r="AH92" s="293"/>
      <c r="AI92" s="293"/>
      <c r="AJ92" s="293"/>
      <c r="AK92" s="293"/>
      <c r="AL92" s="293"/>
      <c r="AM92" s="293"/>
      <c r="AN92" s="294" t="s">
        <v>59</v>
      </c>
      <c r="AO92" s="293"/>
      <c r="AP92" s="296"/>
      <c r="AQ92" s="75" t="s">
        <v>60</v>
      </c>
      <c r="AR92" s="40"/>
      <c r="AS92" s="76" t="s">
        <v>61</v>
      </c>
      <c r="AT92" s="77" t="s">
        <v>62</v>
      </c>
      <c r="AU92" s="77" t="s">
        <v>63</v>
      </c>
      <c r="AV92" s="77" t="s">
        <v>64</v>
      </c>
      <c r="AW92" s="77" t="s">
        <v>65</v>
      </c>
      <c r="AX92" s="77" t="s">
        <v>66</v>
      </c>
      <c r="AY92" s="77" t="s">
        <v>67</v>
      </c>
      <c r="AZ92" s="77" t="s">
        <v>68</v>
      </c>
      <c r="BA92" s="77" t="s">
        <v>69</v>
      </c>
      <c r="BB92" s="77" t="s">
        <v>70</v>
      </c>
      <c r="BC92" s="77" t="s">
        <v>71</v>
      </c>
      <c r="BD92" s="78" t="s">
        <v>72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73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0">
        <f>ROUND(SUM(AG95:AG96),2)</f>
        <v>0</v>
      </c>
      <c r="AH94" s="300"/>
      <c r="AI94" s="300"/>
      <c r="AJ94" s="300"/>
      <c r="AK94" s="300"/>
      <c r="AL94" s="300"/>
      <c r="AM94" s="300"/>
      <c r="AN94" s="301">
        <f>SUM(AG94,AT94)</f>
        <v>0</v>
      </c>
      <c r="AO94" s="301"/>
      <c r="AP94" s="301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74</v>
      </c>
      <c r="BT94" s="92" t="s">
        <v>75</v>
      </c>
      <c r="BU94" s="93" t="s">
        <v>76</v>
      </c>
      <c r="BV94" s="92" t="s">
        <v>77</v>
      </c>
      <c r="BW94" s="92" t="s">
        <v>5</v>
      </c>
      <c r="BX94" s="92" t="s">
        <v>78</v>
      </c>
      <c r="CL94" s="92" t="s">
        <v>1</v>
      </c>
    </row>
    <row r="95" spans="1:91" s="7" customFormat="1" ht="16.5" customHeight="1">
      <c r="A95" s="94" t="s">
        <v>79</v>
      </c>
      <c r="B95" s="95"/>
      <c r="C95" s="96"/>
      <c r="D95" s="299" t="s">
        <v>80</v>
      </c>
      <c r="E95" s="299"/>
      <c r="F95" s="299"/>
      <c r="G95" s="299"/>
      <c r="H95" s="299"/>
      <c r="I95" s="97"/>
      <c r="J95" s="299" t="s">
        <v>81</v>
      </c>
      <c r="K95" s="299"/>
      <c r="L95" s="299"/>
      <c r="M95" s="299"/>
      <c r="N95" s="299"/>
      <c r="O95" s="299"/>
      <c r="P95" s="299"/>
      <c r="Q95" s="299"/>
      <c r="R95" s="299"/>
      <c r="S95" s="299"/>
      <c r="T95" s="299"/>
      <c r="U95" s="299"/>
      <c r="V95" s="299"/>
      <c r="W95" s="299"/>
      <c r="X95" s="299"/>
      <c r="Y95" s="299"/>
      <c r="Z95" s="299"/>
      <c r="AA95" s="299"/>
      <c r="AB95" s="299"/>
      <c r="AC95" s="299"/>
      <c r="AD95" s="299"/>
      <c r="AE95" s="299"/>
      <c r="AF95" s="299"/>
      <c r="AG95" s="297">
        <f>'25001 - Demolice'!J30</f>
        <v>0</v>
      </c>
      <c r="AH95" s="298"/>
      <c r="AI95" s="298"/>
      <c r="AJ95" s="298"/>
      <c r="AK95" s="298"/>
      <c r="AL95" s="298"/>
      <c r="AM95" s="298"/>
      <c r="AN95" s="297">
        <f>SUM(AG95,AT95)</f>
        <v>0</v>
      </c>
      <c r="AO95" s="298"/>
      <c r="AP95" s="298"/>
      <c r="AQ95" s="98" t="s">
        <v>82</v>
      </c>
      <c r="AR95" s="99"/>
      <c r="AS95" s="100">
        <v>0</v>
      </c>
      <c r="AT95" s="101">
        <f>ROUND(SUM(AV95:AW95),2)</f>
        <v>0</v>
      </c>
      <c r="AU95" s="102">
        <f>'25001 - Demolice'!P129</f>
        <v>0</v>
      </c>
      <c r="AV95" s="101">
        <f>'25001 - Demolice'!J33</f>
        <v>0</v>
      </c>
      <c r="AW95" s="101">
        <f>'25001 - Demolice'!J34</f>
        <v>0</v>
      </c>
      <c r="AX95" s="101">
        <f>'25001 - Demolice'!J35</f>
        <v>0</v>
      </c>
      <c r="AY95" s="101">
        <f>'25001 - Demolice'!J36</f>
        <v>0</v>
      </c>
      <c r="AZ95" s="101">
        <f>'25001 - Demolice'!F33</f>
        <v>0</v>
      </c>
      <c r="BA95" s="101">
        <f>'25001 - Demolice'!F34</f>
        <v>0</v>
      </c>
      <c r="BB95" s="101">
        <f>'25001 - Demolice'!F35</f>
        <v>0</v>
      </c>
      <c r="BC95" s="101">
        <f>'25001 - Demolice'!F36</f>
        <v>0</v>
      </c>
      <c r="BD95" s="103">
        <f>'25001 - Demolice'!F37</f>
        <v>0</v>
      </c>
      <c r="BT95" s="104" t="s">
        <v>83</v>
      </c>
      <c r="BV95" s="104" t="s">
        <v>77</v>
      </c>
      <c r="BW95" s="104" t="s">
        <v>84</v>
      </c>
      <c r="BX95" s="104" t="s">
        <v>5</v>
      </c>
      <c r="CL95" s="104" t="s">
        <v>1</v>
      </c>
      <c r="CM95" s="104" t="s">
        <v>85</v>
      </c>
    </row>
    <row r="96" spans="1:91" s="7" customFormat="1" ht="16.5" customHeight="1">
      <c r="A96" s="94" t="s">
        <v>79</v>
      </c>
      <c r="B96" s="95"/>
      <c r="C96" s="96"/>
      <c r="D96" s="299" t="s">
        <v>86</v>
      </c>
      <c r="E96" s="299"/>
      <c r="F96" s="299"/>
      <c r="G96" s="299"/>
      <c r="H96" s="299"/>
      <c r="I96" s="97"/>
      <c r="J96" s="299" t="s">
        <v>87</v>
      </c>
      <c r="K96" s="299"/>
      <c r="L96" s="299"/>
      <c r="M96" s="299"/>
      <c r="N96" s="299"/>
      <c r="O96" s="299"/>
      <c r="P96" s="299"/>
      <c r="Q96" s="299"/>
      <c r="R96" s="299"/>
      <c r="S96" s="299"/>
      <c r="T96" s="299"/>
      <c r="U96" s="299"/>
      <c r="V96" s="299"/>
      <c r="W96" s="299"/>
      <c r="X96" s="299"/>
      <c r="Y96" s="299"/>
      <c r="Z96" s="299"/>
      <c r="AA96" s="299"/>
      <c r="AB96" s="299"/>
      <c r="AC96" s="299"/>
      <c r="AD96" s="299"/>
      <c r="AE96" s="299"/>
      <c r="AF96" s="299"/>
      <c r="AG96" s="297">
        <f>'25002 - Hlavní budova'!J30</f>
        <v>0</v>
      </c>
      <c r="AH96" s="298"/>
      <c r="AI96" s="298"/>
      <c r="AJ96" s="298"/>
      <c r="AK96" s="298"/>
      <c r="AL96" s="298"/>
      <c r="AM96" s="298"/>
      <c r="AN96" s="297">
        <f>SUM(AG96,AT96)</f>
        <v>0</v>
      </c>
      <c r="AO96" s="298"/>
      <c r="AP96" s="298"/>
      <c r="AQ96" s="98" t="s">
        <v>82</v>
      </c>
      <c r="AR96" s="99"/>
      <c r="AS96" s="105">
        <v>0</v>
      </c>
      <c r="AT96" s="106">
        <f>ROUND(SUM(AV96:AW96),2)</f>
        <v>0</v>
      </c>
      <c r="AU96" s="107">
        <f>'25002 - Hlavní budova'!P129</f>
        <v>0</v>
      </c>
      <c r="AV96" s="106">
        <f>'25002 - Hlavní budova'!J33</f>
        <v>0</v>
      </c>
      <c r="AW96" s="106">
        <f>'25002 - Hlavní budova'!J34</f>
        <v>0</v>
      </c>
      <c r="AX96" s="106">
        <f>'25002 - Hlavní budova'!J35</f>
        <v>0</v>
      </c>
      <c r="AY96" s="106">
        <f>'25002 - Hlavní budova'!J36</f>
        <v>0</v>
      </c>
      <c r="AZ96" s="106">
        <f>'25002 - Hlavní budova'!F33</f>
        <v>0</v>
      </c>
      <c r="BA96" s="106">
        <f>'25002 - Hlavní budova'!F34</f>
        <v>0</v>
      </c>
      <c r="BB96" s="106">
        <f>'25002 - Hlavní budova'!F35</f>
        <v>0</v>
      </c>
      <c r="BC96" s="106">
        <f>'25002 - Hlavní budova'!F36</f>
        <v>0</v>
      </c>
      <c r="BD96" s="108">
        <f>'25002 - Hlavní budova'!F37</f>
        <v>0</v>
      </c>
      <c r="BT96" s="104" t="s">
        <v>83</v>
      </c>
      <c r="BV96" s="104" t="s">
        <v>77</v>
      </c>
      <c r="BW96" s="104" t="s">
        <v>88</v>
      </c>
      <c r="BX96" s="104" t="s">
        <v>5</v>
      </c>
      <c r="CL96" s="104" t="s">
        <v>1</v>
      </c>
      <c r="CM96" s="104" t="s">
        <v>85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Hl2pKEZUwUg35QmS2+eYVJy47mso2Begt84gJueXYrKe0JiSwHNZ9yQ4hB3UsUKX5NT7Y29yqK/dUf7+ehvseQ==" saltValue="2Jo5ouYXqIOQkZwdoJbxxB2kDaypwsDpq8Jn8V3itly9sK0PGr53I26P+cXo/lt678Xe+dX1ESac42+eopf5h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5001 - Demolice'!C2" display="/"/>
    <hyperlink ref="A96" location="'25002 - Hlavní budov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84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89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3" t="str">
        <f>'Rekapitulace stavby'!K6</f>
        <v>Řeznictví Patrik</v>
      </c>
      <c r="F7" s="304"/>
      <c r="G7" s="304"/>
      <c r="H7" s="304"/>
      <c r="L7" s="21"/>
    </row>
    <row r="8" spans="1:46" s="2" customFormat="1" ht="12" customHeight="1">
      <c r="A8" s="35"/>
      <c r="B8" s="40"/>
      <c r="C8" s="35"/>
      <c r="D8" s="113" t="s">
        <v>90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5" t="s">
        <v>91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29</v>
      </c>
      <c r="G12" s="35"/>
      <c r="H12" s="35"/>
      <c r="I12" s="113" t="s">
        <v>22</v>
      </c>
      <c r="J12" s="115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23</v>
      </c>
      <c r="E14" s="35"/>
      <c r="F14" s="35"/>
      <c r="G14" s="35"/>
      <c r="H14" s="35"/>
      <c r="I14" s="113" t="s">
        <v>24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>Řeznictví Patrik</v>
      </c>
      <c r="F15" s="35"/>
      <c r="G15" s="35"/>
      <c r="H15" s="35"/>
      <c r="I15" s="113" t="s">
        <v>25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26</v>
      </c>
      <c r="E17" s="35"/>
      <c r="F17" s="35"/>
      <c r="G17" s="35"/>
      <c r="H17" s="35"/>
      <c r="I17" s="113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7" t="str">
        <f>'Rekapitulace stavby'!E14</f>
        <v>Vyplň údaj</v>
      </c>
      <c r="F18" s="308"/>
      <c r="G18" s="308"/>
      <c r="H18" s="308"/>
      <c r="I18" s="113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28</v>
      </c>
      <c r="E20" s="35"/>
      <c r="F20" s="35"/>
      <c r="G20" s="35"/>
      <c r="H20" s="35"/>
      <c r="I20" s="113" t="s">
        <v>24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25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24</v>
      </c>
      <c r="J23" s="114" t="str">
        <f>IF('Rekapitulace stavby'!AN19="","",'Rekapitulace stavby'!AN19)</f>
        <v>05465851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>Martin Holuša</v>
      </c>
      <c r="F24" s="35"/>
      <c r="G24" s="35"/>
      <c r="H24" s="35"/>
      <c r="I24" s="113" t="s">
        <v>25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9" t="s">
        <v>1</v>
      </c>
      <c r="F27" s="309"/>
      <c r="G27" s="309"/>
      <c r="H27" s="30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121">
        <f>ROUND(J129,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37</v>
      </c>
      <c r="G32" s="35"/>
      <c r="H32" s="35"/>
      <c r="I32" s="122" t="s">
        <v>36</v>
      </c>
      <c r="J32" s="122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39</v>
      </c>
      <c r="E33" s="113" t="s">
        <v>40</v>
      </c>
      <c r="F33" s="124">
        <f>ROUND((SUM(BE129:BE231)),  2)</f>
        <v>0</v>
      </c>
      <c r="G33" s="35"/>
      <c r="H33" s="35"/>
      <c r="I33" s="125">
        <v>0.21</v>
      </c>
      <c r="J33" s="124">
        <f>ROUND(((SUM(BE129:BE231))*I33),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41</v>
      </c>
      <c r="F34" s="124">
        <f>ROUND((SUM(BF129:BF231)),  2)</f>
        <v>0</v>
      </c>
      <c r="G34" s="35"/>
      <c r="H34" s="35"/>
      <c r="I34" s="125">
        <v>0.15</v>
      </c>
      <c r="J34" s="124">
        <f>ROUND(((SUM(BF129:BF231))*I34),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42</v>
      </c>
      <c r="F35" s="124">
        <f>ROUND((SUM(BG129:BG231)),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43</v>
      </c>
      <c r="F36" s="124">
        <f>ROUND((SUM(BH129:BH231)),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ROUND((SUM(BI129:BI231)),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92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0" t="str">
        <f>E7</f>
        <v>Řeznictví Patrik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90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1" t="str">
        <f>E9</f>
        <v>25001 - Demolice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Řeznictví Patrik</v>
      </c>
      <c r="G91" s="37"/>
      <c r="H91" s="37"/>
      <c r="I91" s="30" t="s">
        <v>28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>Martin Holuša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93</v>
      </c>
      <c r="D94" s="145"/>
      <c r="E94" s="145"/>
      <c r="F94" s="145"/>
      <c r="G94" s="145"/>
      <c r="H94" s="145"/>
      <c r="I94" s="145"/>
      <c r="J94" s="146" t="s">
        <v>94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95</v>
      </c>
      <c r="D96" s="37"/>
      <c r="E96" s="37"/>
      <c r="F96" s="37"/>
      <c r="G96" s="37"/>
      <c r="H96" s="37"/>
      <c r="I96" s="37"/>
      <c r="J96" s="85">
        <f>J129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96</v>
      </c>
    </row>
    <row r="97" spans="1:31" s="9" customFormat="1" ht="24.95" customHeight="1">
      <c r="B97" s="148"/>
      <c r="C97" s="149"/>
      <c r="D97" s="150" t="s">
        <v>97</v>
      </c>
      <c r="E97" s="151"/>
      <c r="F97" s="151"/>
      <c r="G97" s="151"/>
      <c r="H97" s="151"/>
      <c r="I97" s="151"/>
      <c r="J97" s="152">
        <f>J130</f>
        <v>0</v>
      </c>
      <c r="K97" s="149"/>
      <c r="L97" s="153"/>
    </row>
    <row r="98" spans="1:31" s="9" customFormat="1" ht="24.95" customHeight="1">
      <c r="B98" s="148"/>
      <c r="C98" s="149"/>
      <c r="D98" s="150" t="s">
        <v>98</v>
      </c>
      <c r="E98" s="151"/>
      <c r="F98" s="151"/>
      <c r="G98" s="151"/>
      <c r="H98" s="151"/>
      <c r="I98" s="151"/>
      <c r="J98" s="152">
        <f>J133</f>
        <v>0</v>
      </c>
      <c r="K98" s="149"/>
      <c r="L98" s="153"/>
    </row>
    <row r="99" spans="1:31" s="9" customFormat="1" ht="24.95" customHeight="1">
      <c r="B99" s="148"/>
      <c r="C99" s="149"/>
      <c r="D99" s="150" t="s">
        <v>99</v>
      </c>
      <c r="E99" s="151"/>
      <c r="F99" s="151"/>
      <c r="G99" s="151"/>
      <c r="H99" s="151"/>
      <c r="I99" s="151"/>
      <c r="J99" s="152">
        <f>J135</f>
        <v>0</v>
      </c>
      <c r="K99" s="149"/>
      <c r="L99" s="153"/>
    </row>
    <row r="100" spans="1:31" s="9" customFormat="1" ht="24.95" customHeight="1">
      <c r="B100" s="148"/>
      <c r="C100" s="149"/>
      <c r="D100" s="150" t="s">
        <v>100</v>
      </c>
      <c r="E100" s="151"/>
      <c r="F100" s="151"/>
      <c r="G100" s="151"/>
      <c r="H100" s="151"/>
      <c r="I100" s="151"/>
      <c r="J100" s="152">
        <f>J138</f>
        <v>0</v>
      </c>
      <c r="K100" s="149"/>
      <c r="L100" s="153"/>
    </row>
    <row r="101" spans="1:31" s="9" customFormat="1" ht="24.95" customHeight="1">
      <c r="B101" s="148"/>
      <c r="C101" s="149"/>
      <c r="D101" s="150" t="s">
        <v>101</v>
      </c>
      <c r="E101" s="151"/>
      <c r="F101" s="151"/>
      <c r="G101" s="151"/>
      <c r="H101" s="151"/>
      <c r="I101" s="151"/>
      <c r="J101" s="152">
        <f>J148</f>
        <v>0</v>
      </c>
      <c r="K101" s="149"/>
      <c r="L101" s="153"/>
    </row>
    <row r="102" spans="1:31" s="9" customFormat="1" ht="24.95" customHeight="1">
      <c r="B102" s="148"/>
      <c r="C102" s="149"/>
      <c r="D102" s="150" t="s">
        <v>102</v>
      </c>
      <c r="E102" s="151"/>
      <c r="F102" s="151"/>
      <c r="G102" s="151"/>
      <c r="H102" s="151"/>
      <c r="I102" s="151"/>
      <c r="J102" s="152">
        <f>J180</f>
        <v>0</v>
      </c>
      <c r="K102" s="149"/>
      <c r="L102" s="153"/>
    </row>
    <row r="103" spans="1:31" s="9" customFormat="1" ht="24.95" customHeight="1">
      <c r="B103" s="148"/>
      <c r="C103" s="149"/>
      <c r="D103" s="150" t="s">
        <v>103</v>
      </c>
      <c r="E103" s="151"/>
      <c r="F103" s="151"/>
      <c r="G103" s="151"/>
      <c r="H103" s="151"/>
      <c r="I103" s="151"/>
      <c r="J103" s="152">
        <f>J182</f>
        <v>0</v>
      </c>
      <c r="K103" s="149"/>
      <c r="L103" s="153"/>
    </row>
    <row r="104" spans="1:31" s="9" customFormat="1" ht="24.95" customHeight="1">
      <c r="B104" s="148"/>
      <c r="C104" s="149"/>
      <c r="D104" s="150" t="s">
        <v>104</v>
      </c>
      <c r="E104" s="151"/>
      <c r="F104" s="151"/>
      <c r="G104" s="151"/>
      <c r="H104" s="151"/>
      <c r="I104" s="151"/>
      <c r="J104" s="152">
        <f>J184</f>
        <v>0</v>
      </c>
      <c r="K104" s="149"/>
      <c r="L104" s="153"/>
    </row>
    <row r="105" spans="1:31" s="9" customFormat="1" ht="24.95" customHeight="1">
      <c r="B105" s="148"/>
      <c r="C105" s="149"/>
      <c r="D105" s="150" t="s">
        <v>105</v>
      </c>
      <c r="E105" s="151"/>
      <c r="F105" s="151"/>
      <c r="G105" s="151"/>
      <c r="H105" s="151"/>
      <c r="I105" s="151"/>
      <c r="J105" s="152">
        <f>J191</f>
        <v>0</v>
      </c>
      <c r="K105" s="149"/>
      <c r="L105" s="153"/>
    </row>
    <row r="106" spans="1:31" s="9" customFormat="1" ht="24.95" customHeight="1">
      <c r="B106" s="148"/>
      <c r="C106" s="149"/>
      <c r="D106" s="150" t="s">
        <v>106</v>
      </c>
      <c r="E106" s="151"/>
      <c r="F106" s="151"/>
      <c r="G106" s="151"/>
      <c r="H106" s="151"/>
      <c r="I106" s="151"/>
      <c r="J106" s="152">
        <f>J207</f>
        <v>0</v>
      </c>
      <c r="K106" s="149"/>
      <c r="L106" s="153"/>
    </row>
    <row r="107" spans="1:31" s="9" customFormat="1" ht="24.95" customHeight="1">
      <c r="B107" s="148"/>
      <c r="C107" s="149"/>
      <c r="D107" s="150" t="s">
        <v>107</v>
      </c>
      <c r="E107" s="151"/>
      <c r="F107" s="151"/>
      <c r="G107" s="151"/>
      <c r="H107" s="151"/>
      <c r="I107" s="151"/>
      <c r="J107" s="152">
        <f>J209</f>
        <v>0</v>
      </c>
      <c r="K107" s="149"/>
      <c r="L107" s="153"/>
    </row>
    <row r="108" spans="1:31" s="9" customFormat="1" ht="24.95" customHeight="1">
      <c r="B108" s="148"/>
      <c r="C108" s="149"/>
      <c r="D108" s="150" t="s">
        <v>108</v>
      </c>
      <c r="E108" s="151"/>
      <c r="F108" s="151"/>
      <c r="G108" s="151"/>
      <c r="H108" s="151"/>
      <c r="I108" s="151"/>
      <c r="J108" s="152">
        <f>J214</f>
        <v>0</v>
      </c>
      <c r="K108" s="149"/>
      <c r="L108" s="153"/>
    </row>
    <row r="109" spans="1:31" s="9" customFormat="1" ht="24.95" customHeight="1">
      <c r="B109" s="148"/>
      <c r="C109" s="149"/>
      <c r="D109" s="150" t="s">
        <v>109</v>
      </c>
      <c r="E109" s="151"/>
      <c r="F109" s="151"/>
      <c r="G109" s="151"/>
      <c r="H109" s="151"/>
      <c r="I109" s="151"/>
      <c r="J109" s="152">
        <f>J223</f>
        <v>0</v>
      </c>
      <c r="K109" s="149"/>
      <c r="L109" s="153"/>
    </row>
    <row r="110" spans="1:31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5" customHeight="1">
      <c r="A115" s="35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4" t="s">
        <v>110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16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" customHeight="1">
      <c r="A119" s="35"/>
      <c r="B119" s="36"/>
      <c r="C119" s="37"/>
      <c r="D119" s="37"/>
      <c r="E119" s="310" t="str">
        <f>E7</f>
        <v>Řeznictví Patrik</v>
      </c>
      <c r="F119" s="311"/>
      <c r="G119" s="311"/>
      <c r="H119" s="311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90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281" t="str">
        <f>E9</f>
        <v>25001 - Demolice</v>
      </c>
      <c r="F121" s="312"/>
      <c r="G121" s="312"/>
      <c r="H121" s="312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20</v>
      </c>
      <c r="D123" s="37"/>
      <c r="E123" s="37"/>
      <c r="F123" s="28" t="str">
        <f>F12</f>
        <v xml:space="preserve"> </v>
      </c>
      <c r="G123" s="37"/>
      <c r="H123" s="37"/>
      <c r="I123" s="30" t="s">
        <v>22</v>
      </c>
      <c r="J123" s="67">
        <f>IF(J12="","",J12)</f>
        <v>0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23</v>
      </c>
      <c r="D125" s="37"/>
      <c r="E125" s="37"/>
      <c r="F125" s="28" t="str">
        <f>E15</f>
        <v>Řeznictví Patrik</v>
      </c>
      <c r="G125" s="37"/>
      <c r="H125" s="37"/>
      <c r="I125" s="30" t="s">
        <v>28</v>
      </c>
      <c r="J125" s="33" t="str">
        <f>E21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26</v>
      </c>
      <c r="D126" s="37"/>
      <c r="E126" s="37"/>
      <c r="F126" s="28" t="str">
        <f>IF(E18="","",E18)</f>
        <v>Vyplň údaj</v>
      </c>
      <c r="G126" s="37"/>
      <c r="H126" s="37"/>
      <c r="I126" s="30" t="s">
        <v>31</v>
      </c>
      <c r="J126" s="33" t="str">
        <f>E24</f>
        <v>Martin Holuša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0" customFormat="1" ht="29.25" customHeight="1">
      <c r="A128" s="154"/>
      <c r="B128" s="155"/>
      <c r="C128" s="156" t="s">
        <v>111</v>
      </c>
      <c r="D128" s="157" t="s">
        <v>60</v>
      </c>
      <c r="E128" s="157" t="s">
        <v>56</v>
      </c>
      <c r="F128" s="157" t="s">
        <v>57</v>
      </c>
      <c r="G128" s="157" t="s">
        <v>112</v>
      </c>
      <c r="H128" s="157" t="s">
        <v>113</v>
      </c>
      <c r="I128" s="157" t="s">
        <v>114</v>
      </c>
      <c r="J128" s="158" t="s">
        <v>94</v>
      </c>
      <c r="K128" s="159" t="s">
        <v>115</v>
      </c>
      <c r="L128" s="160"/>
      <c r="M128" s="76" t="s">
        <v>1</v>
      </c>
      <c r="N128" s="77" t="s">
        <v>39</v>
      </c>
      <c r="O128" s="77" t="s">
        <v>116</v>
      </c>
      <c r="P128" s="77" t="s">
        <v>117</v>
      </c>
      <c r="Q128" s="77" t="s">
        <v>118</v>
      </c>
      <c r="R128" s="77" t="s">
        <v>119</v>
      </c>
      <c r="S128" s="77" t="s">
        <v>120</v>
      </c>
      <c r="T128" s="78" t="s">
        <v>121</v>
      </c>
      <c r="U128" s="154"/>
      <c r="V128" s="154"/>
      <c r="W128" s="154"/>
      <c r="X128" s="154"/>
      <c r="Y128" s="154"/>
      <c r="Z128" s="154"/>
      <c r="AA128" s="154"/>
      <c r="AB128" s="154"/>
      <c r="AC128" s="154"/>
      <c r="AD128" s="154"/>
      <c r="AE128" s="154"/>
    </row>
    <row r="129" spans="1:65" s="2" customFormat="1" ht="22.9" customHeight="1">
      <c r="A129" s="35"/>
      <c r="B129" s="36"/>
      <c r="C129" s="83" t="s">
        <v>122</v>
      </c>
      <c r="D129" s="37"/>
      <c r="E129" s="37"/>
      <c r="F129" s="37"/>
      <c r="G129" s="37"/>
      <c r="H129" s="37"/>
      <c r="I129" s="37"/>
      <c r="J129" s="161">
        <f>BK129</f>
        <v>0</v>
      </c>
      <c r="K129" s="37"/>
      <c r="L129" s="40"/>
      <c r="M129" s="79"/>
      <c r="N129" s="162"/>
      <c r="O129" s="80"/>
      <c r="P129" s="163">
        <f>P130+P133+P135+P138+P148+P180+P182+P184+P191+P207+P209+P214+P223</f>
        <v>0</v>
      </c>
      <c r="Q129" s="80"/>
      <c r="R129" s="163">
        <f>R130+R133+R135+R138+R148+R180+R182+R184+R191+R207+R209+R214+R223</f>
        <v>0</v>
      </c>
      <c r="S129" s="80"/>
      <c r="T129" s="164">
        <f>T130+T133+T135+T138+T148+T180+T182+T184+T191+T207+T209+T214+T223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74</v>
      </c>
      <c r="AU129" s="18" t="s">
        <v>96</v>
      </c>
      <c r="BK129" s="165">
        <f>BK130+BK133+BK135+BK138+BK148+BK180+BK182+BK184+BK191+BK207+BK209+BK214+BK223</f>
        <v>0</v>
      </c>
    </row>
    <row r="130" spans="1:65" s="11" customFormat="1" ht="25.9" customHeight="1">
      <c r="B130" s="166"/>
      <c r="C130" s="167"/>
      <c r="D130" s="168" t="s">
        <v>74</v>
      </c>
      <c r="E130" s="169" t="s">
        <v>83</v>
      </c>
      <c r="F130" s="169" t="s">
        <v>123</v>
      </c>
      <c r="G130" s="167"/>
      <c r="H130" s="167"/>
      <c r="I130" s="170"/>
      <c r="J130" s="171">
        <f>BK130</f>
        <v>0</v>
      </c>
      <c r="K130" s="167"/>
      <c r="L130" s="172"/>
      <c r="M130" s="173"/>
      <c r="N130" s="174"/>
      <c r="O130" s="174"/>
      <c r="P130" s="175">
        <f>SUM(P131:P132)</f>
        <v>0</v>
      </c>
      <c r="Q130" s="174"/>
      <c r="R130" s="175">
        <f>SUM(R131:R132)</f>
        <v>0</v>
      </c>
      <c r="S130" s="174"/>
      <c r="T130" s="176">
        <f>SUM(T131:T132)</f>
        <v>0</v>
      </c>
      <c r="AR130" s="177" t="s">
        <v>83</v>
      </c>
      <c r="AT130" s="178" t="s">
        <v>74</v>
      </c>
      <c r="AU130" s="178" t="s">
        <v>75</v>
      </c>
      <c r="AY130" s="177" t="s">
        <v>124</v>
      </c>
      <c r="BK130" s="179">
        <f>SUM(BK131:BK132)</f>
        <v>0</v>
      </c>
    </row>
    <row r="131" spans="1:65" s="2" customFormat="1" ht="16.5" customHeight="1">
      <c r="A131" s="35"/>
      <c r="B131" s="36"/>
      <c r="C131" s="180" t="s">
        <v>83</v>
      </c>
      <c r="D131" s="180" t="s">
        <v>125</v>
      </c>
      <c r="E131" s="181" t="s">
        <v>126</v>
      </c>
      <c r="F131" s="182" t="s">
        <v>127</v>
      </c>
      <c r="G131" s="183" t="s">
        <v>128</v>
      </c>
      <c r="H131" s="184">
        <v>23.558</v>
      </c>
      <c r="I131" s="185"/>
      <c r="J131" s="186">
        <f>ROUND(I131*H131,2)</f>
        <v>0</v>
      </c>
      <c r="K131" s="187"/>
      <c r="L131" s="40"/>
      <c r="M131" s="188" t="s">
        <v>1</v>
      </c>
      <c r="N131" s="189" t="s">
        <v>40</v>
      </c>
      <c r="O131" s="72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2" t="s">
        <v>129</v>
      </c>
      <c r="AT131" s="192" t="s">
        <v>125</v>
      </c>
      <c r="AU131" s="192" t="s">
        <v>83</v>
      </c>
      <c r="AY131" s="18" t="s">
        <v>124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8" t="s">
        <v>83</v>
      </c>
      <c r="BK131" s="193">
        <f>ROUND(I131*H131,2)</f>
        <v>0</v>
      </c>
      <c r="BL131" s="18" t="s">
        <v>129</v>
      </c>
      <c r="BM131" s="192" t="s">
        <v>85</v>
      </c>
    </row>
    <row r="132" spans="1:65" s="2" customFormat="1" ht="16.5" customHeight="1">
      <c r="A132" s="35"/>
      <c r="B132" s="36"/>
      <c r="C132" s="180" t="s">
        <v>85</v>
      </c>
      <c r="D132" s="180" t="s">
        <v>125</v>
      </c>
      <c r="E132" s="181" t="s">
        <v>130</v>
      </c>
      <c r="F132" s="182" t="s">
        <v>131</v>
      </c>
      <c r="G132" s="183" t="s">
        <v>128</v>
      </c>
      <c r="H132" s="184">
        <v>23.558</v>
      </c>
      <c r="I132" s="185"/>
      <c r="J132" s="186">
        <f>ROUND(I132*H132,2)</f>
        <v>0</v>
      </c>
      <c r="K132" s="187"/>
      <c r="L132" s="40"/>
      <c r="M132" s="188" t="s">
        <v>1</v>
      </c>
      <c r="N132" s="189" t="s">
        <v>40</v>
      </c>
      <c r="O132" s="72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2" t="s">
        <v>129</v>
      </c>
      <c r="AT132" s="192" t="s">
        <v>125</v>
      </c>
      <c r="AU132" s="192" t="s">
        <v>83</v>
      </c>
      <c r="AY132" s="18" t="s">
        <v>124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8" t="s">
        <v>83</v>
      </c>
      <c r="BK132" s="193">
        <f>ROUND(I132*H132,2)</f>
        <v>0</v>
      </c>
      <c r="BL132" s="18" t="s">
        <v>129</v>
      </c>
      <c r="BM132" s="192" t="s">
        <v>129</v>
      </c>
    </row>
    <row r="133" spans="1:65" s="11" customFormat="1" ht="25.9" customHeight="1">
      <c r="B133" s="166"/>
      <c r="C133" s="167"/>
      <c r="D133" s="168" t="s">
        <v>74</v>
      </c>
      <c r="E133" s="169" t="s">
        <v>132</v>
      </c>
      <c r="F133" s="169" t="s">
        <v>133</v>
      </c>
      <c r="G133" s="167"/>
      <c r="H133" s="167"/>
      <c r="I133" s="170"/>
      <c r="J133" s="171">
        <f>BK133</f>
        <v>0</v>
      </c>
      <c r="K133" s="167"/>
      <c r="L133" s="172"/>
      <c r="M133" s="173"/>
      <c r="N133" s="174"/>
      <c r="O133" s="174"/>
      <c r="P133" s="175">
        <f>P134</f>
        <v>0</v>
      </c>
      <c r="Q133" s="174"/>
      <c r="R133" s="175">
        <f>R134</f>
        <v>0</v>
      </c>
      <c r="S133" s="174"/>
      <c r="T133" s="176">
        <f>T134</f>
        <v>0</v>
      </c>
      <c r="AR133" s="177" t="s">
        <v>83</v>
      </c>
      <c r="AT133" s="178" t="s">
        <v>74</v>
      </c>
      <c r="AU133" s="178" t="s">
        <v>75</v>
      </c>
      <c r="AY133" s="177" t="s">
        <v>124</v>
      </c>
      <c r="BK133" s="179">
        <f>BK134</f>
        <v>0</v>
      </c>
    </row>
    <row r="134" spans="1:65" s="2" customFormat="1" ht="16.5" customHeight="1">
      <c r="A134" s="35"/>
      <c r="B134" s="36"/>
      <c r="C134" s="180" t="s">
        <v>134</v>
      </c>
      <c r="D134" s="180" t="s">
        <v>125</v>
      </c>
      <c r="E134" s="181" t="s">
        <v>135</v>
      </c>
      <c r="F134" s="182" t="s">
        <v>136</v>
      </c>
      <c r="G134" s="183" t="s">
        <v>137</v>
      </c>
      <c r="H134" s="184">
        <v>2</v>
      </c>
      <c r="I134" s="185"/>
      <c r="J134" s="186">
        <f>ROUND(I134*H134,2)</f>
        <v>0</v>
      </c>
      <c r="K134" s="187"/>
      <c r="L134" s="40"/>
      <c r="M134" s="188" t="s">
        <v>1</v>
      </c>
      <c r="N134" s="189" t="s">
        <v>40</v>
      </c>
      <c r="O134" s="72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2" t="s">
        <v>129</v>
      </c>
      <c r="AT134" s="192" t="s">
        <v>125</v>
      </c>
      <c r="AU134" s="192" t="s">
        <v>83</v>
      </c>
      <c r="AY134" s="18" t="s">
        <v>124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8" t="s">
        <v>83</v>
      </c>
      <c r="BK134" s="193">
        <f>ROUND(I134*H134,2)</f>
        <v>0</v>
      </c>
      <c r="BL134" s="18" t="s">
        <v>129</v>
      </c>
      <c r="BM134" s="192" t="s">
        <v>138</v>
      </c>
    </row>
    <row r="135" spans="1:65" s="11" customFormat="1" ht="25.9" customHeight="1">
      <c r="B135" s="166"/>
      <c r="C135" s="167"/>
      <c r="D135" s="168" t="s">
        <v>74</v>
      </c>
      <c r="E135" s="169" t="s">
        <v>139</v>
      </c>
      <c r="F135" s="169" t="s">
        <v>140</v>
      </c>
      <c r="G135" s="167"/>
      <c r="H135" s="167"/>
      <c r="I135" s="170"/>
      <c r="J135" s="171">
        <f>BK135</f>
        <v>0</v>
      </c>
      <c r="K135" s="167"/>
      <c r="L135" s="172"/>
      <c r="M135" s="173"/>
      <c r="N135" s="174"/>
      <c r="O135" s="174"/>
      <c r="P135" s="175">
        <f>SUM(P136:P137)</f>
        <v>0</v>
      </c>
      <c r="Q135" s="174"/>
      <c r="R135" s="175">
        <f>SUM(R136:R137)</f>
        <v>0</v>
      </c>
      <c r="S135" s="174"/>
      <c r="T135" s="176">
        <f>SUM(T136:T137)</f>
        <v>0</v>
      </c>
      <c r="AR135" s="177" t="s">
        <v>83</v>
      </c>
      <c r="AT135" s="178" t="s">
        <v>74</v>
      </c>
      <c r="AU135" s="178" t="s">
        <v>75</v>
      </c>
      <c r="AY135" s="177" t="s">
        <v>124</v>
      </c>
      <c r="BK135" s="179">
        <f>SUM(BK136:BK137)</f>
        <v>0</v>
      </c>
    </row>
    <row r="136" spans="1:65" s="2" customFormat="1" ht="21.75" customHeight="1">
      <c r="A136" s="35"/>
      <c r="B136" s="36"/>
      <c r="C136" s="180" t="s">
        <v>129</v>
      </c>
      <c r="D136" s="180" t="s">
        <v>125</v>
      </c>
      <c r="E136" s="181" t="s">
        <v>141</v>
      </c>
      <c r="F136" s="182" t="s">
        <v>142</v>
      </c>
      <c r="G136" s="183" t="s">
        <v>137</v>
      </c>
      <c r="H136" s="184">
        <v>1</v>
      </c>
      <c r="I136" s="185"/>
      <c r="J136" s="186">
        <f>ROUND(I136*H136,2)</f>
        <v>0</v>
      </c>
      <c r="K136" s="187"/>
      <c r="L136" s="40"/>
      <c r="M136" s="188" t="s">
        <v>1</v>
      </c>
      <c r="N136" s="189" t="s">
        <v>40</v>
      </c>
      <c r="O136" s="72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2" t="s">
        <v>129</v>
      </c>
      <c r="AT136" s="192" t="s">
        <v>125</v>
      </c>
      <c r="AU136" s="192" t="s">
        <v>83</v>
      </c>
      <c r="AY136" s="18" t="s">
        <v>124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8" t="s">
        <v>83</v>
      </c>
      <c r="BK136" s="193">
        <f>ROUND(I136*H136,2)</f>
        <v>0</v>
      </c>
      <c r="BL136" s="18" t="s">
        <v>129</v>
      </c>
      <c r="BM136" s="192" t="s">
        <v>143</v>
      </c>
    </row>
    <row r="137" spans="1:65" s="2" customFormat="1" ht="21.75" customHeight="1">
      <c r="A137" s="35"/>
      <c r="B137" s="36"/>
      <c r="C137" s="180" t="s">
        <v>144</v>
      </c>
      <c r="D137" s="180" t="s">
        <v>125</v>
      </c>
      <c r="E137" s="181" t="s">
        <v>145</v>
      </c>
      <c r="F137" s="182" t="s">
        <v>146</v>
      </c>
      <c r="G137" s="183" t="s">
        <v>137</v>
      </c>
      <c r="H137" s="184">
        <v>30</v>
      </c>
      <c r="I137" s="185"/>
      <c r="J137" s="186">
        <f>ROUND(I137*H137,2)</f>
        <v>0</v>
      </c>
      <c r="K137" s="187"/>
      <c r="L137" s="40"/>
      <c r="M137" s="188" t="s">
        <v>1</v>
      </c>
      <c r="N137" s="189" t="s">
        <v>40</v>
      </c>
      <c r="O137" s="72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2" t="s">
        <v>129</v>
      </c>
      <c r="AT137" s="192" t="s">
        <v>125</v>
      </c>
      <c r="AU137" s="192" t="s">
        <v>83</v>
      </c>
      <c r="AY137" s="18" t="s">
        <v>124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8" t="s">
        <v>83</v>
      </c>
      <c r="BK137" s="193">
        <f>ROUND(I137*H137,2)</f>
        <v>0</v>
      </c>
      <c r="BL137" s="18" t="s">
        <v>129</v>
      </c>
      <c r="BM137" s="192" t="s">
        <v>147</v>
      </c>
    </row>
    <row r="138" spans="1:65" s="11" customFormat="1" ht="25.9" customHeight="1">
      <c r="B138" s="166"/>
      <c r="C138" s="167"/>
      <c r="D138" s="168" t="s">
        <v>74</v>
      </c>
      <c r="E138" s="169" t="s">
        <v>148</v>
      </c>
      <c r="F138" s="169" t="s">
        <v>149</v>
      </c>
      <c r="G138" s="167"/>
      <c r="H138" s="167"/>
      <c r="I138" s="170"/>
      <c r="J138" s="171">
        <f>BK138</f>
        <v>0</v>
      </c>
      <c r="K138" s="167"/>
      <c r="L138" s="172"/>
      <c r="M138" s="173"/>
      <c r="N138" s="174"/>
      <c r="O138" s="174"/>
      <c r="P138" s="175">
        <f>SUM(P139:P147)</f>
        <v>0</v>
      </c>
      <c r="Q138" s="174"/>
      <c r="R138" s="175">
        <f>SUM(R139:R147)</f>
        <v>0</v>
      </c>
      <c r="S138" s="174"/>
      <c r="T138" s="176">
        <f>SUM(T139:T147)</f>
        <v>0</v>
      </c>
      <c r="AR138" s="177" t="s">
        <v>83</v>
      </c>
      <c r="AT138" s="178" t="s">
        <v>74</v>
      </c>
      <c r="AU138" s="178" t="s">
        <v>75</v>
      </c>
      <c r="AY138" s="177" t="s">
        <v>124</v>
      </c>
      <c r="BK138" s="179">
        <f>SUM(BK139:BK147)</f>
        <v>0</v>
      </c>
    </row>
    <row r="139" spans="1:65" s="2" customFormat="1" ht="21.75" customHeight="1">
      <c r="A139" s="35"/>
      <c r="B139" s="36"/>
      <c r="C139" s="180" t="s">
        <v>138</v>
      </c>
      <c r="D139" s="180" t="s">
        <v>125</v>
      </c>
      <c r="E139" s="181" t="s">
        <v>150</v>
      </c>
      <c r="F139" s="182" t="s">
        <v>151</v>
      </c>
      <c r="G139" s="183" t="s">
        <v>152</v>
      </c>
      <c r="H139" s="184">
        <v>108</v>
      </c>
      <c r="I139" s="185"/>
      <c r="J139" s="186">
        <f>ROUND(I139*H139,2)</f>
        <v>0</v>
      </c>
      <c r="K139" s="187"/>
      <c r="L139" s="40"/>
      <c r="M139" s="188" t="s">
        <v>1</v>
      </c>
      <c r="N139" s="189" t="s">
        <v>40</v>
      </c>
      <c r="O139" s="72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2" t="s">
        <v>129</v>
      </c>
      <c r="AT139" s="192" t="s">
        <v>125</v>
      </c>
      <c r="AU139" s="192" t="s">
        <v>83</v>
      </c>
      <c r="AY139" s="18" t="s">
        <v>124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8" t="s">
        <v>83</v>
      </c>
      <c r="BK139" s="193">
        <f>ROUND(I139*H139,2)</f>
        <v>0</v>
      </c>
      <c r="BL139" s="18" t="s">
        <v>129</v>
      </c>
      <c r="BM139" s="192" t="s">
        <v>153</v>
      </c>
    </row>
    <row r="140" spans="1:65" s="2" customFormat="1" ht="16.5" customHeight="1">
      <c r="A140" s="35"/>
      <c r="B140" s="36"/>
      <c r="C140" s="180" t="s">
        <v>154</v>
      </c>
      <c r="D140" s="180" t="s">
        <v>125</v>
      </c>
      <c r="E140" s="181" t="s">
        <v>155</v>
      </c>
      <c r="F140" s="182" t="s">
        <v>156</v>
      </c>
      <c r="G140" s="183" t="s">
        <v>128</v>
      </c>
      <c r="H140" s="184">
        <v>88</v>
      </c>
      <c r="I140" s="185"/>
      <c r="J140" s="186">
        <f>ROUND(I140*H140,2)</f>
        <v>0</v>
      </c>
      <c r="K140" s="187"/>
      <c r="L140" s="40"/>
      <c r="M140" s="188" t="s">
        <v>1</v>
      </c>
      <c r="N140" s="189" t="s">
        <v>40</v>
      </c>
      <c r="O140" s="72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2" t="s">
        <v>129</v>
      </c>
      <c r="AT140" s="192" t="s">
        <v>125</v>
      </c>
      <c r="AU140" s="192" t="s">
        <v>83</v>
      </c>
      <c r="AY140" s="18" t="s">
        <v>124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8" t="s">
        <v>83</v>
      </c>
      <c r="BK140" s="193">
        <f>ROUND(I140*H140,2)</f>
        <v>0</v>
      </c>
      <c r="BL140" s="18" t="s">
        <v>129</v>
      </c>
      <c r="BM140" s="192" t="s">
        <v>157</v>
      </c>
    </row>
    <row r="141" spans="1:65" s="12" customFormat="1" ht="11.25">
      <c r="B141" s="194"/>
      <c r="C141" s="195"/>
      <c r="D141" s="196" t="s">
        <v>158</v>
      </c>
      <c r="E141" s="197" t="s">
        <v>1</v>
      </c>
      <c r="F141" s="198" t="s">
        <v>159</v>
      </c>
      <c r="G141" s="195"/>
      <c r="H141" s="199">
        <v>88</v>
      </c>
      <c r="I141" s="200"/>
      <c r="J141" s="195"/>
      <c r="K141" s="195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158</v>
      </c>
      <c r="AU141" s="205" t="s">
        <v>83</v>
      </c>
      <c r="AV141" s="12" t="s">
        <v>85</v>
      </c>
      <c r="AW141" s="12" t="s">
        <v>30</v>
      </c>
      <c r="AX141" s="12" t="s">
        <v>75</v>
      </c>
      <c r="AY141" s="205" t="s">
        <v>124</v>
      </c>
    </row>
    <row r="142" spans="1:65" s="13" customFormat="1" ht="11.25">
      <c r="B142" s="206"/>
      <c r="C142" s="207"/>
      <c r="D142" s="196" t="s">
        <v>158</v>
      </c>
      <c r="E142" s="208" t="s">
        <v>1</v>
      </c>
      <c r="F142" s="209" t="s">
        <v>160</v>
      </c>
      <c r="G142" s="207"/>
      <c r="H142" s="210">
        <v>88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158</v>
      </c>
      <c r="AU142" s="216" t="s">
        <v>83</v>
      </c>
      <c r="AV142" s="13" t="s">
        <v>129</v>
      </c>
      <c r="AW142" s="13" t="s">
        <v>30</v>
      </c>
      <c r="AX142" s="13" t="s">
        <v>83</v>
      </c>
      <c r="AY142" s="216" t="s">
        <v>124</v>
      </c>
    </row>
    <row r="143" spans="1:65" s="2" customFormat="1" ht="16.5" customHeight="1">
      <c r="A143" s="35"/>
      <c r="B143" s="36"/>
      <c r="C143" s="180" t="s">
        <v>143</v>
      </c>
      <c r="D143" s="180" t="s">
        <v>125</v>
      </c>
      <c r="E143" s="181" t="s">
        <v>161</v>
      </c>
      <c r="F143" s="182" t="s">
        <v>162</v>
      </c>
      <c r="G143" s="183" t="s">
        <v>128</v>
      </c>
      <c r="H143" s="184">
        <v>88</v>
      </c>
      <c r="I143" s="185"/>
      <c r="J143" s="186">
        <f>ROUND(I143*H143,2)</f>
        <v>0</v>
      </c>
      <c r="K143" s="187"/>
      <c r="L143" s="40"/>
      <c r="M143" s="188" t="s">
        <v>1</v>
      </c>
      <c r="N143" s="189" t="s">
        <v>40</v>
      </c>
      <c r="O143" s="72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2" t="s">
        <v>129</v>
      </c>
      <c r="AT143" s="192" t="s">
        <v>125</v>
      </c>
      <c r="AU143" s="192" t="s">
        <v>83</v>
      </c>
      <c r="AY143" s="18" t="s">
        <v>124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8" t="s">
        <v>83</v>
      </c>
      <c r="BK143" s="193">
        <f>ROUND(I143*H143,2)</f>
        <v>0</v>
      </c>
      <c r="BL143" s="18" t="s">
        <v>129</v>
      </c>
      <c r="BM143" s="192" t="s">
        <v>163</v>
      </c>
    </row>
    <row r="144" spans="1:65" s="2" customFormat="1" ht="16.5" customHeight="1">
      <c r="A144" s="35"/>
      <c r="B144" s="36"/>
      <c r="C144" s="180" t="s">
        <v>164</v>
      </c>
      <c r="D144" s="180" t="s">
        <v>125</v>
      </c>
      <c r="E144" s="181" t="s">
        <v>165</v>
      </c>
      <c r="F144" s="182" t="s">
        <v>166</v>
      </c>
      <c r="G144" s="183" t="s">
        <v>128</v>
      </c>
      <c r="H144" s="184">
        <v>88</v>
      </c>
      <c r="I144" s="185"/>
      <c r="J144" s="186">
        <f>ROUND(I144*H144,2)</f>
        <v>0</v>
      </c>
      <c r="K144" s="187"/>
      <c r="L144" s="40"/>
      <c r="M144" s="188" t="s">
        <v>1</v>
      </c>
      <c r="N144" s="189" t="s">
        <v>40</v>
      </c>
      <c r="O144" s="72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2" t="s">
        <v>129</v>
      </c>
      <c r="AT144" s="192" t="s">
        <v>125</v>
      </c>
      <c r="AU144" s="192" t="s">
        <v>83</v>
      </c>
      <c r="AY144" s="18" t="s">
        <v>124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83</v>
      </c>
      <c r="BK144" s="193">
        <f>ROUND(I144*H144,2)</f>
        <v>0</v>
      </c>
      <c r="BL144" s="18" t="s">
        <v>129</v>
      </c>
      <c r="BM144" s="192" t="s">
        <v>167</v>
      </c>
    </row>
    <row r="145" spans="1:65" s="2" customFormat="1" ht="16.5" customHeight="1">
      <c r="A145" s="35"/>
      <c r="B145" s="36"/>
      <c r="C145" s="180" t="s">
        <v>147</v>
      </c>
      <c r="D145" s="180" t="s">
        <v>125</v>
      </c>
      <c r="E145" s="181" t="s">
        <v>168</v>
      </c>
      <c r="F145" s="182" t="s">
        <v>169</v>
      </c>
      <c r="G145" s="183" t="s">
        <v>170</v>
      </c>
      <c r="H145" s="184">
        <v>2165</v>
      </c>
      <c r="I145" s="185"/>
      <c r="J145" s="186">
        <f>ROUND(I145*H145,2)</f>
        <v>0</v>
      </c>
      <c r="K145" s="187"/>
      <c r="L145" s="40"/>
      <c r="M145" s="188" t="s">
        <v>1</v>
      </c>
      <c r="N145" s="189" t="s">
        <v>40</v>
      </c>
      <c r="O145" s="72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2" t="s">
        <v>129</v>
      </c>
      <c r="AT145" s="192" t="s">
        <v>125</v>
      </c>
      <c r="AU145" s="192" t="s">
        <v>83</v>
      </c>
      <c r="AY145" s="18" t="s">
        <v>124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83</v>
      </c>
      <c r="BK145" s="193">
        <f>ROUND(I145*H145,2)</f>
        <v>0</v>
      </c>
      <c r="BL145" s="18" t="s">
        <v>129</v>
      </c>
      <c r="BM145" s="192" t="s">
        <v>171</v>
      </c>
    </row>
    <row r="146" spans="1:65" s="2" customFormat="1" ht="21.75" customHeight="1">
      <c r="A146" s="35"/>
      <c r="B146" s="36"/>
      <c r="C146" s="180" t="s">
        <v>172</v>
      </c>
      <c r="D146" s="180" t="s">
        <v>125</v>
      </c>
      <c r="E146" s="181" t="s">
        <v>173</v>
      </c>
      <c r="F146" s="182" t="s">
        <v>174</v>
      </c>
      <c r="G146" s="183" t="s">
        <v>170</v>
      </c>
      <c r="H146" s="184">
        <v>21650</v>
      </c>
      <c r="I146" s="185"/>
      <c r="J146" s="186">
        <f>ROUND(I146*H146,2)</f>
        <v>0</v>
      </c>
      <c r="K146" s="187"/>
      <c r="L146" s="40"/>
      <c r="M146" s="188" t="s">
        <v>1</v>
      </c>
      <c r="N146" s="189" t="s">
        <v>40</v>
      </c>
      <c r="O146" s="72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2" t="s">
        <v>129</v>
      </c>
      <c r="AT146" s="192" t="s">
        <v>125</v>
      </c>
      <c r="AU146" s="192" t="s">
        <v>83</v>
      </c>
      <c r="AY146" s="18" t="s">
        <v>124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83</v>
      </c>
      <c r="BK146" s="193">
        <f>ROUND(I146*H146,2)</f>
        <v>0</v>
      </c>
      <c r="BL146" s="18" t="s">
        <v>129</v>
      </c>
      <c r="BM146" s="192" t="s">
        <v>175</v>
      </c>
    </row>
    <row r="147" spans="1:65" s="2" customFormat="1" ht="21.75" customHeight="1">
      <c r="A147" s="35"/>
      <c r="B147" s="36"/>
      <c r="C147" s="180" t="s">
        <v>153</v>
      </c>
      <c r="D147" s="180" t="s">
        <v>125</v>
      </c>
      <c r="E147" s="181" t="s">
        <v>176</v>
      </c>
      <c r="F147" s="182" t="s">
        <v>177</v>
      </c>
      <c r="G147" s="183" t="s">
        <v>170</v>
      </c>
      <c r="H147" s="184">
        <v>2165</v>
      </c>
      <c r="I147" s="185"/>
      <c r="J147" s="186">
        <f>ROUND(I147*H147,2)</f>
        <v>0</v>
      </c>
      <c r="K147" s="187"/>
      <c r="L147" s="40"/>
      <c r="M147" s="188" t="s">
        <v>1</v>
      </c>
      <c r="N147" s="189" t="s">
        <v>40</v>
      </c>
      <c r="O147" s="72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2" t="s">
        <v>129</v>
      </c>
      <c r="AT147" s="192" t="s">
        <v>125</v>
      </c>
      <c r="AU147" s="192" t="s">
        <v>83</v>
      </c>
      <c r="AY147" s="18" t="s">
        <v>124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83</v>
      </c>
      <c r="BK147" s="193">
        <f>ROUND(I147*H147,2)</f>
        <v>0</v>
      </c>
      <c r="BL147" s="18" t="s">
        <v>129</v>
      </c>
      <c r="BM147" s="192" t="s">
        <v>178</v>
      </c>
    </row>
    <row r="148" spans="1:65" s="11" customFormat="1" ht="25.9" customHeight="1">
      <c r="B148" s="166"/>
      <c r="C148" s="167"/>
      <c r="D148" s="168" t="s">
        <v>74</v>
      </c>
      <c r="E148" s="169" t="s">
        <v>179</v>
      </c>
      <c r="F148" s="169" t="s">
        <v>180</v>
      </c>
      <c r="G148" s="167"/>
      <c r="H148" s="167"/>
      <c r="I148" s="170"/>
      <c r="J148" s="171">
        <f>BK148</f>
        <v>0</v>
      </c>
      <c r="K148" s="167"/>
      <c r="L148" s="172"/>
      <c r="M148" s="173"/>
      <c r="N148" s="174"/>
      <c r="O148" s="174"/>
      <c r="P148" s="175">
        <f>SUM(P149:P179)</f>
        <v>0</v>
      </c>
      <c r="Q148" s="174"/>
      <c r="R148" s="175">
        <f>SUM(R149:R179)</f>
        <v>0</v>
      </c>
      <c r="S148" s="174"/>
      <c r="T148" s="176">
        <f>SUM(T149:T179)</f>
        <v>0</v>
      </c>
      <c r="AR148" s="177" t="s">
        <v>83</v>
      </c>
      <c r="AT148" s="178" t="s">
        <v>74</v>
      </c>
      <c r="AU148" s="178" t="s">
        <v>75</v>
      </c>
      <c r="AY148" s="177" t="s">
        <v>124</v>
      </c>
      <c r="BK148" s="179">
        <f>SUM(BK149:BK179)</f>
        <v>0</v>
      </c>
    </row>
    <row r="149" spans="1:65" s="2" customFormat="1" ht="24.2" customHeight="1">
      <c r="A149" s="35"/>
      <c r="B149" s="36"/>
      <c r="C149" s="180" t="s">
        <v>181</v>
      </c>
      <c r="D149" s="180" t="s">
        <v>125</v>
      </c>
      <c r="E149" s="181" t="s">
        <v>182</v>
      </c>
      <c r="F149" s="182" t="s">
        <v>183</v>
      </c>
      <c r="G149" s="183" t="s">
        <v>184</v>
      </c>
      <c r="H149" s="184">
        <v>235.55500000000001</v>
      </c>
      <c r="I149" s="185"/>
      <c r="J149" s="186">
        <f>ROUND(I149*H149,2)</f>
        <v>0</v>
      </c>
      <c r="K149" s="187"/>
      <c r="L149" s="40"/>
      <c r="M149" s="188" t="s">
        <v>1</v>
      </c>
      <c r="N149" s="189" t="s">
        <v>40</v>
      </c>
      <c r="O149" s="72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2" t="s">
        <v>129</v>
      </c>
      <c r="AT149" s="192" t="s">
        <v>125</v>
      </c>
      <c r="AU149" s="192" t="s">
        <v>83</v>
      </c>
      <c r="AY149" s="18" t="s">
        <v>124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8" t="s">
        <v>83</v>
      </c>
      <c r="BK149" s="193">
        <f>ROUND(I149*H149,2)</f>
        <v>0</v>
      </c>
      <c r="BL149" s="18" t="s">
        <v>129</v>
      </c>
      <c r="BM149" s="192" t="s">
        <v>185</v>
      </c>
    </row>
    <row r="150" spans="1:65" s="14" customFormat="1" ht="11.25">
      <c r="B150" s="217"/>
      <c r="C150" s="218"/>
      <c r="D150" s="196" t="s">
        <v>158</v>
      </c>
      <c r="E150" s="219" t="s">
        <v>1</v>
      </c>
      <c r="F150" s="220" t="s">
        <v>186</v>
      </c>
      <c r="G150" s="218"/>
      <c r="H150" s="219" t="s">
        <v>1</v>
      </c>
      <c r="I150" s="221"/>
      <c r="J150" s="218"/>
      <c r="K150" s="218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158</v>
      </c>
      <c r="AU150" s="226" t="s">
        <v>83</v>
      </c>
      <c r="AV150" s="14" t="s">
        <v>83</v>
      </c>
      <c r="AW150" s="14" t="s">
        <v>30</v>
      </c>
      <c r="AX150" s="14" t="s">
        <v>75</v>
      </c>
      <c r="AY150" s="226" t="s">
        <v>124</v>
      </c>
    </row>
    <row r="151" spans="1:65" s="12" customFormat="1" ht="11.25">
      <c r="B151" s="194"/>
      <c r="C151" s="195"/>
      <c r="D151" s="196" t="s">
        <v>158</v>
      </c>
      <c r="E151" s="197" t="s">
        <v>1</v>
      </c>
      <c r="F151" s="198" t="s">
        <v>187</v>
      </c>
      <c r="G151" s="195"/>
      <c r="H151" s="199">
        <v>235.55500000000001</v>
      </c>
      <c r="I151" s="200"/>
      <c r="J151" s="195"/>
      <c r="K151" s="195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158</v>
      </c>
      <c r="AU151" s="205" t="s">
        <v>83</v>
      </c>
      <c r="AV151" s="12" t="s">
        <v>85</v>
      </c>
      <c r="AW151" s="12" t="s">
        <v>30</v>
      </c>
      <c r="AX151" s="12" t="s">
        <v>75</v>
      </c>
      <c r="AY151" s="205" t="s">
        <v>124</v>
      </c>
    </row>
    <row r="152" spans="1:65" s="15" customFormat="1" ht="11.25">
      <c r="B152" s="227"/>
      <c r="C152" s="228"/>
      <c r="D152" s="196" t="s">
        <v>158</v>
      </c>
      <c r="E152" s="229" t="s">
        <v>1</v>
      </c>
      <c r="F152" s="230" t="s">
        <v>188</v>
      </c>
      <c r="G152" s="228"/>
      <c r="H152" s="231">
        <v>235.55500000000001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158</v>
      </c>
      <c r="AU152" s="237" t="s">
        <v>83</v>
      </c>
      <c r="AV152" s="15" t="s">
        <v>134</v>
      </c>
      <c r="AW152" s="15" t="s">
        <v>30</v>
      </c>
      <c r="AX152" s="15" t="s">
        <v>75</v>
      </c>
      <c r="AY152" s="237" t="s">
        <v>124</v>
      </c>
    </row>
    <row r="153" spans="1:65" s="14" customFormat="1" ht="11.25">
      <c r="B153" s="217"/>
      <c r="C153" s="218"/>
      <c r="D153" s="196" t="s">
        <v>158</v>
      </c>
      <c r="E153" s="219" t="s">
        <v>1</v>
      </c>
      <c r="F153" s="220" t="s">
        <v>189</v>
      </c>
      <c r="G153" s="218"/>
      <c r="H153" s="219" t="s">
        <v>1</v>
      </c>
      <c r="I153" s="221"/>
      <c r="J153" s="218"/>
      <c r="K153" s="218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158</v>
      </c>
      <c r="AU153" s="226" t="s">
        <v>83</v>
      </c>
      <c r="AV153" s="14" t="s">
        <v>83</v>
      </c>
      <c r="AW153" s="14" t="s">
        <v>30</v>
      </c>
      <c r="AX153" s="14" t="s">
        <v>75</v>
      </c>
      <c r="AY153" s="226" t="s">
        <v>124</v>
      </c>
    </row>
    <row r="154" spans="1:65" s="13" customFormat="1" ht="11.25">
      <c r="B154" s="206"/>
      <c r="C154" s="207"/>
      <c r="D154" s="196" t="s">
        <v>158</v>
      </c>
      <c r="E154" s="208" t="s">
        <v>1</v>
      </c>
      <c r="F154" s="209" t="s">
        <v>160</v>
      </c>
      <c r="G154" s="207"/>
      <c r="H154" s="210">
        <v>235.55500000000001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158</v>
      </c>
      <c r="AU154" s="216" t="s">
        <v>83</v>
      </c>
      <c r="AV154" s="13" t="s">
        <v>129</v>
      </c>
      <c r="AW154" s="13" t="s">
        <v>30</v>
      </c>
      <c r="AX154" s="13" t="s">
        <v>83</v>
      </c>
      <c r="AY154" s="216" t="s">
        <v>124</v>
      </c>
    </row>
    <row r="155" spans="1:65" s="2" customFormat="1" ht="16.5" customHeight="1">
      <c r="A155" s="35"/>
      <c r="B155" s="36"/>
      <c r="C155" s="180" t="s">
        <v>157</v>
      </c>
      <c r="D155" s="180" t="s">
        <v>125</v>
      </c>
      <c r="E155" s="181" t="s">
        <v>190</v>
      </c>
      <c r="F155" s="182" t="s">
        <v>191</v>
      </c>
      <c r="G155" s="183" t="s">
        <v>184</v>
      </c>
      <c r="H155" s="184">
        <v>141.75</v>
      </c>
      <c r="I155" s="185"/>
      <c r="J155" s="186">
        <f>ROUND(I155*H155,2)</f>
        <v>0</v>
      </c>
      <c r="K155" s="187"/>
      <c r="L155" s="40"/>
      <c r="M155" s="188" t="s">
        <v>1</v>
      </c>
      <c r="N155" s="189" t="s">
        <v>40</v>
      </c>
      <c r="O155" s="72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2" t="s">
        <v>129</v>
      </c>
      <c r="AT155" s="192" t="s">
        <v>125</v>
      </c>
      <c r="AU155" s="192" t="s">
        <v>83</v>
      </c>
      <c r="AY155" s="18" t="s">
        <v>124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8" t="s">
        <v>83</v>
      </c>
      <c r="BK155" s="193">
        <f>ROUND(I155*H155,2)</f>
        <v>0</v>
      </c>
      <c r="BL155" s="18" t="s">
        <v>129</v>
      </c>
      <c r="BM155" s="192" t="s">
        <v>192</v>
      </c>
    </row>
    <row r="156" spans="1:65" s="14" customFormat="1" ht="11.25">
      <c r="B156" s="217"/>
      <c r="C156" s="218"/>
      <c r="D156" s="196" t="s">
        <v>158</v>
      </c>
      <c r="E156" s="219" t="s">
        <v>1</v>
      </c>
      <c r="F156" s="220" t="s">
        <v>193</v>
      </c>
      <c r="G156" s="218"/>
      <c r="H156" s="219" t="s">
        <v>1</v>
      </c>
      <c r="I156" s="221"/>
      <c r="J156" s="218"/>
      <c r="K156" s="218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158</v>
      </c>
      <c r="AU156" s="226" t="s">
        <v>83</v>
      </c>
      <c r="AV156" s="14" t="s">
        <v>83</v>
      </c>
      <c r="AW156" s="14" t="s">
        <v>30</v>
      </c>
      <c r="AX156" s="14" t="s">
        <v>75</v>
      </c>
      <c r="AY156" s="226" t="s">
        <v>124</v>
      </c>
    </row>
    <row r="157" spans="1:65" s="12" customFormat="1" ht="11.25">
      <c r="B157" s="194"/>
      <c r="C157" s="195"/>
      <c r="D157" s="196" t="s">
        <v>158</v>
      </c>
      <c r="E157" s="197" t="s">
        <v>1</v>
      </c>
      <c r="F157" s="198" t="s">
        <v>194</v>
      </c>
      <c r="G157" s="195"/>
      <c r="H157" s="199">
        <v>20.93</v>
      </c>
      <c r="I157" s="200"/>
      <c r="J157" s="195"/>
      <c r="K157" s="195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158</v>
      </c>
      <c r="AU157" s="205" t="s">
        <v>83</v>
      </c>
      <c r="AV157" s="12" t="s">
        <v>85</v>
      </c>
      <c r="AW157" s="12" t="s">
        <v>30</v>
      </c>
      <c r="AX157" s="12" t="s">
        <v>75</v>
      </c>
      <c r="AY157" s="205" t="s">
        <v>124</v>
      </c>
    </row>
    <row r="158" spans="1:65" s="14" customFormat="1" ht="11.25">
      <c r="B158" s="217"/>
      <c r="C158" s="218"/>
      <c r="D158" s="196" t="s">
        <v>158</v>
      </c>
      <c r="E158" s="219" t="s">
        <v>1</v>
      </c>
      <c r="F158" s="220" t="s">
        <v>195</v>
      </c>
      <c r="G158" s="218"/>
      <c r="H158" s="219" t="s">
        <v>1</v>
      </c>
      <c r="I158" s="221"/>
      <c r="J158" s="218"/>
      <c r="K158" s="218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158</v>
      </c>
      <c r="AU158" s="226" t="s">
        <v>83</v>
      </c>
      <c r="AV158" s="14" t="s">
        <v>83</v>
      </c>
      <c r="AW158" s="14" t="s">
        <v>30</v>
      </c>
      <c r="AX158" s="14" t="s">
        <v>75</v>
      </c>
      <c r="AY158" s="226" t="s">
        <v>124</v>
      </c>
    </row>
    <row r="159" spans="1:65" s="12" customFormat="1" ht="11.25">
      <c r="B159" s="194"/>
      <c r="C159" s="195"/>
      <c r="D159" s="196" t="s">
        <v>158</v>
      </c>
      <c r="E159" s="197" t="s">
        <v>1</v>
      </c>
      <c r="F159" s="198" t="s">
        <v>196</v>
      </c>
      <c r="G159" s="195"/>
      <c r="H159" s="199">
        <v>14.86</v>
      </c>
      <c r="I159" s="200"/>
      <c r="J159" s="195"/>
      <c r="K159" s="195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158</v>
      </c>
      <c r="AU159" s="205" t="s">
        <v>83</v>
      </c>
      <c r="AV159" s="12" t="s">
        <v>85</v>
      </c>
      <c r="AW159" s="12" t="s">
        <v>30</v>
      </c>
      <c r="AX159" s="12" t="s">
        <v>75</v>
      </c>
      <c r="AY159" s="205" t="s">
        <v>124</v>
      </c>
    </row>
    <row r="160" spans="1:65" s="14" customFormat="1" ht="11.25">
      <c r="B160" s="217"/>
      <c r="C160" s="218"/>
      <c r="D160" s="196" t="s">
        <v>158</v>
      </c>
      <c r="E160" s="219" t="s">
        <v>1</v>
      </c>
      <c r="F160" s="220" t="s">
        <v>197</v>
      </c>
      <c r="G160" s="218"/>
      <c r="H160" s="219" t="s">
        <v>1</v>
      </c>
      <c r="I160" s="221"/>
      <c r="J160" s="218"/>
      <c r="K160" s="218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158</v>
      </c>
      <c r="AU160" s="226" t="s">
        <v>83</v>
      </c>
      <c r="AV160" s="14" t="s">
        <v>83</v>
      </c>
      <c r="AW160" s="14" t="s">
        <v>30</v>
      </c>
      <c r="AX160" s="14" t="s">
        <v>75</v>
      </c>
      <c r="AY160" s="226" t="s">
        <v>124</v>
      </c>
    </row>
    <row r="161" spans="1:65" s="12" customFormat="1" ht="11.25">
      <c r="B161" s="194"/>
      <c r="C161" s="195"/>
      <c r="D161" s="196" t="s">
        <v>158</v>
      </c>
      <c r="E161" s="197" t="s">
        <v>1</v>
      </c>
      <c r="F161" s="198" t="s">
        <v>198</v>
      </c>
      <c r="G161" s="195"/>
      <c r="H161" s="199">
        <v>7.53</v>
      </c>
      <c r="I161" s="200"/>
      <c r="J161" s="195"/>
      <c r="K161" s="195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158</v>
      </c>
      <c r="AU161" s="205" t="s">
        <v>83</v>
      </c>
      <c r="AV161" s="12" t="s">
        <v>85</v>
      </c>
      <c r="AW161" s="12" t="s">
        <v>30</v>
      </c>
      <c r="AX161" s="12" t="s">
        <v>75</v>
      </c>
      <c r="AY161" s="205" t="s">
        <v>124</v>
      </c>
    </row>
    <row r="162" spans="1:65" s="14" customFormat="1" ht="11.25">
      <c r="B162" s="217"/>
      <c r="C162" s="218"/>
      <c r="D162" s="196" t="s">
        <v>158</v>
      </c>
      <c r="E162" s="219" t="s">
        <v>1</v>
      </c>
      <c r="F162" s="220" t="s">
        <v>199</v>
      </c>
      <c r="G162" s="218"/>
      <c r="H162" s="219" t="s">
        <v>1</v>
      </c>
      <c r="I162" s="221"/>
      <c r="J162" s="218"/>
      <c r="K162" s="218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158</v>
      </c>
      <c r="AU162" s="226" t="s">
        <v>83</v>
      </c>
      <c r="AV162" s="14" t="s">
        <v>83</v>
      </c>
      <c r="AW162" s="14" t="s">
        <v>30</v>
      </c>
      <c r="AX162" s="14" t="s">
        <v>75</v>
      </c>
      <c r="AY162" s="226" t="s">
        <v>124</v>
      </c>
    </row>
    <row r="163" spans="1:65" s="12" customFormat="1" ht="11.25">
      <c r="B163" s="194"/>
      <c r="C163" s="195"/>
      <c r="D163" s="196" t="s">
        <v>158</v>
      </c>
      <c r="E163" s="197" t="s">
        <v>1</v>
      </c>
      <c r="F163" s="198" t="s">
        <v>200</v>
      </c>
      <c r="G163" s="195"/>
      <c r="H163" s="199">
        <v>16.739999999999998</v>
      </c>
      <c r="I163" s="200"/>
      <c r="J163" s="195"/>
      <c r="K163" s="195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158</v>
      </c>
      <c r="AU163" s="205" t="s">
        <v>83</v>
      </c>
      <c r="AV163" s="12" t="s">
        <v>85</v>
      </c>
      <c r="AW163" s="12" t="s">
        <v>30</v>
      </c>
      <c r="AX163" s="12" t="s">
        <v>75</v>
      </c>
      <c r="AY163" s="205" t="s">
        <v>124</v>
      </c>
    </row>
    <row r="164" spans="1:65" s="14" customFormat="1" ht="11.25">
      <c r="B164" s="217"/>
      <c r="C164" s="218"/>
      <c r="D164" s="196" t="s">
        <v>158</v>
      </c>
      <c r="E164" s="219" t="s">
        <v>1</v>
      </c>
      <c r="F164" s="220" t="s">
        <v>201</v>
      </c>
      <c r="G164" s="218"/>
      <c r="H164" s="219" t="s">
        <v>1</v>
      </c>
      <c r="I164" s="221"/>
      <c r="J164" s="218"/>
      <c r="K164" s="218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158</v>
      </c>
      <c r="AU164" s="226" t="s">
        <v>83</v>
      </c>
      <c r="AV164" s="14" t="s">
        <v>83</v>
      </c>
      <c r="AW164" s="14" t="s">
        <v>30</v>
      </c>
      <c r="AX164" s="14" t="s">
        <v>75</v>
      </c>
      <c r="AY164" s="226" t="s">
        <v>124</v>
      </c>
    </row>
    <row r="165" spans="1:65" s="12" customFormat="1" ht="11.25">
      <c r="B165" s="194"/>
      <c r="C165" s="195"/>
      <c r="D165" s="196" t="s">
        <v>158</v>
      </c>
      <c r="E165" s="197" t="s">
        <v>1</v>
      </c>
      <c r="F165" s="198" t="s">
        <v>202</v>
      </c>
      <c r="G165" s="195"/>
      <c r="H165" s="199">
        <v>61.92</v>
      </c>
      <c r="I165" s="200"/>
      <c r="J165" s="195"/>
      <c r="K165" s="195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158</v>
      </c>
      <c r="AU165" s="205" t="s">
        <v>83</v>
      </c>
      <c r="AV165" s="12" t="s">
        <v>85</v>
      </c>
      <c r="AW165" s="12" t="s">
        <v>30</v>
      </c>
      <c r="AX165" s="12" t="s">
        <v>75</v>
      </c>
      <c r="AY165" s="205" t="s">
        <v>124</v>
      </c>
    </row>
    <row r="166" spans="1:65" s="14" customFormat="1" ht="11.25">
      <c r="B166" s="217"/>
      <c r="C166" s="218"/>
      <c r="D166" s="196" t="s">
        <v>158</v>
      </c>
      <c r="E166" s="219" t="s">
        <v>1</v>
      </c>
      <c r="F166" s="220" t="s">
        <v>203</v>
      </c>
      <c r="G166" s="218"/>
      <c r="H166" s="219" t="s">
        <v>1</v>
      </c>
      <c r="I166" s="221"/>
      <c r="J166" s="218"/>
      <c r="K166" s="218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158</v>
      </c>
      <c r="AU166" s="226" t="s">
        <v>83</v>
      </c>
      <c r="AV166" s="14" t="s">
        <v>83</v>
      </c>
      <c r="AW166" s="14" t="s">
        <v>30</v>
      </c>
      <c r="AX166" s="14" t="s">
        <v>75</v>
      </c>
      <c r="AY166" s="226" t="s">
        <v>124</v>
      </c>
    </row>
    <row r="167" spans="1:65" s="12" customFormat="1" ht="11.25">
      <c r="B167" s="194"/>
      <c r="C167" s="195"/>
      <c r="D167" s="196" t="s">
        <v>158</v>
      </c>
      <c r="E167" s="197" t="s">
        <v>1</v>
      </c>
      <c r="F167" s="198" t="s">
        <v>204</v>
      </c>
      <c r="G167" s="195"/>
      <c r="H167" s="199">
        <v>19.77</v>
      </c>
      <c r="I167" s="200"/>
      <c r="J167" s="195"/>
      <c r="K167" s="195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158</v>
      </c>
      <c r="AU167" s="205" t="s">
        <v>83</v>
      </c>
      <c r="AV167" s="12" t="s">
        <v>85</v>
      </c>
      <c r="AW167" s="12" t="s">
        <v>30</v>
      </c>
      <c r="AX167" s="12" t="s">
        <v>75</v>
      </c>
      <c r="AY167" s="205" t="s">
        <v>124</v>
      </c>
    </row>
    <row r="168" spans="1:65" s="13" customFormat="1" ht="11.25">
      <c r="B168" s="206"/>
      <c r="C168" s="207"/>
      <c r="D168" s="196" t="s">
        <v>158</v>
      </c>
      <c r="E168" s="208" t="s">
        <v>1</v>
      </c>
      <c r="F168" s="209" t="s">
        <v>160</v>
      </c>
      <c r="G168" s="207"/>
      <c r="H168" s="210">
        <v>141.75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158</v>
      </c>
      <c r="AU168" s="216" t="s">
        <v>83</v>
      </c>
      <c r="AV168" s="13" t="s">
        <v>129</v>
      </c>
      <c r="AW168" s="13" t="s">
        <v>30</v>
      </c>
      <c r="AX168" s="13" t="s">
        <v>83</v>
      </c>
      <c r="AY168" s="216" t="s">
        <v>124</v>
      </c>
    </row>
    <row r="169" spans="1:65" s="2" customFormat="1" ht="21.75" customHeight="1">
      <c r="A169" s="35"/>
      <c r="B169" s="36"/>
      <c r="C169" s="180" t="s">
        <v>8</v>
      </c>
      <c r="D169" s="180" t="s">
        <v>125</v>
      </c>
      <c r="E169" s="181" t="s">
        <v>205</v>
      </c>
      <c r="F169" s="182" t="s">
        <v>206</v>
      </c>
      <c r="G169" s="183" t="s">
        <v>128</v>
      </c>
      <c r="H169" s="184">
        <v>238.73</v>
      </c>
      <c r="I169" s="185"/>
      <c r="J169" s="186">
        <f>ROUND(I169*H169,2)</f>
        <v>0</v>
      </c>
      <c r="K169" s="187"/>
      <c r="L169" s="40"/>
      <c r="M169" s="188" t="s">
        <v>1</v>
      </c>
      <c r="N169" s="189" t="s">
        <v>40</v>
      </c>
      <c r="O169" s="72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2" t="s">
        <v>129</v>
      </c>
      <c r="AT169" s="192" t="s">
        <v>125</v>
      </c>
      <c r="AU169" s="192" t="s">
        <v>83</v>
      </c>
      <c r="AY169" s="18" t="s">
        <v>124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8" t="s">
        <v>83</v>
      </c>
      <c r="BK169" s="193">
        <f>ROUND(I169*H169,2)</f>
        <v>0</v>
      </c>
      <c r="BL169" s="18" t="s">
        <v>129</v>
      </c>
      <c r="BM169" s="192" t="s">
        <v>207</v>
      </c>
    </row>
    <row r="170" spans="1:65" s="2" customFormat="1" ht="24.2" customHeight="1">
      <c r="A170" s="35"/>
      <c r="B170" s="36"/>
      <c r="C170" s="180" t="s">
        <v>163</v>
      </c>
      <c r="D170" s="180" t="s">
        <v>125</v>
      </c>
      <c r="E170" s="181" t="s">
        <v>208</v>
      </c>
      <c r="F170" s="182" t="s">
        <v>209</v>
      </c>
      <c r="G170" s="183" t="s">
        <v>137</v>
      </c>
      <c r="H170" s="184">
        <v>22</v>
      </c>
      <c r="I170" s="185"/>
      <c r="J170" s="186">
        <f>ROUND(I170*H170,2)</f>
        <v>0</v>
      </c>
      <c r="K170" s="187"/>
      <c r="L170" s="40"/>
      <c r="M170" s="188" t="s">
        <v>1</v>
      </c>
      <c r="N170" s="189" t="s">
        <v>40</v>
      </c>
      <c r="O170" s="72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2" t="s">
        <v>129</v>
      </c>
      <c r="AT170" s="192" t="s">
        <v>125</v>
      </c>
      <c r="AU170" s="192" t="s">
        <v>83</v>
      </c>
      <c r="AY170" s="18" t="s">
        <v>124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8" t="s">
        <v>83</v>
      </c>
      <c r="BK170" s="193">
        <f>ROUND(I170*H170,2)</f>
        <v>0</v>
      </c>
      <c r="BL170" s="18" t="s">
        <v>129</v>
      </c>
      <c r="BM170" s="192" t="s">
        <v>210</v>
      </c>
    </row>
    <row r="171" spans="1:65" s="2" customFormat="1" ht="21.75" customHeight="1">
      <c r="A171" s="35"/>
      <c r="B171" s="36"/>
      <c r="C171" s="180" t="s">
        <v>211</v>
      </c>
      <c r="D171" s="180" t="s">
        <v>125</v>
      </c>
      <c r="E171" s="181" t="s">
        <v>212</v>
      </c>
      <c r="F171" s="182" t="s">
        <v>213</v>
      </c>
      <c r="G171" s="183" t="s">
        <v>128</v>
      </c>
      <c r="H171" s="184">
        <v>42.872999999999998</v>
      </c>
      <c r="I171" s="185"/>
      <c r="J171" s="186">
        <f>ROUND(I171*H171,2)</f>
        <v>0</v>
      </c>
      <c r="K171" s="187"/>
      <c r="L171" s="40"/>
      <c r="M171" s="188" t="s">
        <v>1</v>
      </c>
      <c r="N171" s="189" t="s">
        <v>40</v>
      </c>
      <c r="O171" s="72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2" t="s">
        <v>129</v>
      </c>
      <c r="AT171" s="192" t="s">
        <v>125</v>
      </c>
      <c r="AU171" s="192" t="s">
        <v>83</v>
      </c>
      <c r="AY171" s="18" t="s">
        <v>124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8" t="s">
        <v>83</v>
      </c>
      <c r="BK171" s="193">
        <f>ROUND(I171*H171,2)</f>
        <v>0</v>
      </c>
      <c r="BL171" s="18" t="s">
        <v>129</v>
      </c>
      <c r="BM171" s="192" t="s">
        <v>214</v>
      </c>
    </row>
    <row r="172" spans="1:65" s="2" customFormat="1" ht="21.75" customHeight="1">
      <c r="A172" s="35"/>
      <c r="B172" s="36"/>
      <c r="C172" s="180" t="s">
        <v>167</v>
      </c>
      <c r="D172" s="180" t="s">
        <v>125</v>
      </c>
      <c r="E172" s="181" t="s">
        <v>215</v>
      </c>
      <c r="F172" s="182" t="s">
        <v>216</v>
      </c>
      <c r="G172" s="183" t="s">
        <v>128</v>
      </c>
      <c r="H172" s="184">
        <v>42.68</v>
      </c>
      <c r="I172" s="185"/>
      <c r="J172" s="186">
        <f>ROUND(I172*H172,2)</f>
        <v>0</v>
      </c>
      <c r="K172" s="187"/>
      <c r="L172" s="40"/>
      <c r="M172" s="188" t="s">
        <v>1</v>
      </c>
      <c r="N172" s="189" t="s">
        <v>40</v>
      </c>
      <c r="O172" s="72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2" t="s">
        <v>129</v>
      </c>
      <c r="AT172" s="192" t="s">
        <v>125</v>
      </c>
      <c r="AU172" s="192" t="s">
        <v>83</v>
      </c>
      <c r="AY172" s="18" t="s">
        <v>124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8" t="s">
        <v>83</v>
      </c>
      <c r="BK172" s="193">
        <f>ROUND(I172*H172,2)</f>
        <v>0</v>
      </c>
      <c r="BL172" s="18" t="s">
        <v>129</v>
      </c>
      <c r="BM172" s="192" t="s">
        <v>217</v>
      </c>
    </row>
    <row r="173" spans="1:65" s="12" customFormat="1" ht="11.25">
      <c r="B173" s="194"/>
      <c r="C173" s="195"/>
      <c r="D173" s="196" t="s">
        <v>158</v>
      </c>
      <c r="E173" s="197" t="s">
        <v>1</v>
      </c>
      <c r="F173" s="198" t="s">
        <v>218</v>
      </c>
      <c r="G173" s="195"/>
      <c r="H173" s="199">
        <v>42.68</v>
      </c>
      <c r="I173" s="200"/>
      <c r="J173" s="195"/>
      <c r="K173" s="195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158</v>
      </c>
      <c r="AU173" s="205" t="s">
        <v>83</v>
      </c>
      <c r="AV173" s="12" t="s">
        <v>85</v>
      </c>
      <c r="AW173" s="12" t="s">
        <v>30</v>
      </c>
      <c r="AX173" s="12" t="s">
        <v>75</v>
      </c>
      <c r="AY173" s="205" t="s">
        <v>124</v>
      </c>
    </row>
    <row r="174" spans="1:65" s="13" customFormat="1" ht="11.25">
      <c r="B174" s="206"/>
      <c r="C174" s="207"/>
      <c r="D174" s="196" t="s">
        <v>158</v>
      </c>
      <c r="E174" s="208" t="s">
        <v>1</v>
      </c>
      <c r="F174" s="209" t="s">
        <v>160</v>
      </c>
      <c r="G174" s="207"/>
      <c r="H174" s="210">
        <v>42.68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158</v>
      </c>
      <c r="AU174" s="216" t="s">
        <v>83</v>
      </c>
      <c r="AV174" s="13" t="s">
        <v>129</v>
      </c>
      <c r="AW174" s="13" t="s">
        <v>30</v>
      </c>
      <c r="AX174" s="13" t="s">
        <v>83</v>
      </c>
      <c r="AY174" s="216" t="s">
        <v>124</v>
      </c>
    </row>
    <row r="175" spans="1:65" s="2" customFormat="1" ht="16.5" customHeight="1">
      <c r="A175" s="35"/>
      <c r="B175" s="36"/>
      <c r="C175" s="180" t="s">
        <v>219</v>
      </c>
      <c r="D175" s="180" t="s">
        <v>125</v>
      </c>
      <c r="E175" s="181" t="s">
        <v>220</v>
      </c>
      <c r="F175" s="182" t="s">
        <v>221</v>
      </c>
      <c r="G175" s="183" t="s">
        <v>128</v>
      </c>
      <c r="H175" s="184">
        <v>7.2359999999999998</v>
      </c>
      <c r="I175" s="185"/>
      <c r="J175" s="186">
        <f>ROUND(I175*H175,2)</f>
        <v>0</v>
      </c>
      <c r="K175" s="187"/>
      <c r="L175" s="40"/>
      <c r="M175" s="188" t="s">
        <v>1</v>
      </c>
      <c r="N175" s="189" t="s">
        <v>40</v>
      </c>
      <c r="O175" s="72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2" t="s">
        <v>129</v>
      </c>
      <c r="AT175" s="192" t="s">
        <v>125</v>
      </c>
      <c r="AU175" s="192" t="s">
        <v>83</v>
      </c>
      <c r="AY175" s="18" t="s">
        <v>124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8" t="s">
        <v>83</v>
      </c>
      <c r="BK175" s="193">
        <f>ROUND(I175*H175,2)</f>
        <v>0</v>
      </c>
      <c r="BL175" s="18" t="s">
        <v>129</v>
      </c>
      <c r="BM175" s="192" t="s">
        <v>222</v>
      </c>
    </row>
    <row r="176" spans="1:65" s="12" customFormat="1" ht="11.25">
      <c r="B176" s="194"/>
      <c r="C176" s="195"/>
      <c r="D176" s="196" t="s">
        <v>158</v>
      </c>
      <c r="E176" s="197" t="s">
        <v>1</v>
      </c>
      <c r="F176" s="198" t="s">
        <v>223</v>
      </c>
      <c r="G176" s="195"/>
      <c r="H176" s="199">
        <v>7.2359999999999998</v>
      </c>
      <c r="I176" s="200"/>
      <c r="J176" s="195"/>
      <c r="K176" s="195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158</v>
      </c>
      <c r="AU176" s="205" t="s">
        <v>83</v>
      </c>
      <c r="AV176" s="12" t="s">
        <v>85</v>
      </c>
      <c r="AW176" s="12" t="s">
        <v>30</v>
      </c>
      <c r="AX176" s="12" t="s">
        <v>75</v>
      </c>
      <c r="AY176" s="205" t="s">
        <v>124</v>
      </c>
    </row>
    <row r="177" spans="1:65" s="13" customFormat="1" ht="11.25">
      <c r="B177" s="206"/>
      <c r="C177" s="207"/>
      <c r="D177" s="196" t="s">
        <v>158</v>
      </c>
      <c r="E177" s="208" t="s">
        <v>1</v>
      </c>
      <c r="F177" s="209" t="s">
        <v>160</v>
      </c>
      <c r="G177" s="207"/>
      <c r="H177" s="210">
        <v>7.2359999999999998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158</v>
      </c>
      <c r="AU177" s="216" t="s">
        <v>83</v>
      </c>
      <c r="AV177" s="13" t="s">
        <v>129</v>
      </c>
      <c r="AW177" s="13" t="s">
        <v>30</v>
      </c>
      <c r="AX177" s="13" t="s">
        <v>83</v>
      </c>
      <c r="AY177" s="216" t="s">
        <v>124</v>
      </c>
    </row>
    <row r="178" spans="1:65" s="2" customFormat="1" ht="21.75" customHeight="1">
      <c r="A178" s="35"/>
      <c r="B178" s="36"/>
      <c r="C178" s="180" t="s">
        <v>171</v>
      </c>
      <c r="D178" s="180" t="s">
        <v>125</v>
      </c>
      <c r="E178" s="181" t="s">
        <v>224</v>
      </c>
      <c r="F178" s="182" t="s">
        <v>225</v>
      </c>
      <c r="G178" s="183" t="s">
        <v>184</v>
      </c>
      <c r="H178" s="184">
        <v>3.1</v>
      </c>
      <c r="I178" s="185"/>
      <c r="J178" s="186">
        <f>ROUND(I178*H178,2)</f>
        <v>0</v>
      </c>
      <c r="K178" s="187"/>
      <c r="L178" s="40"/>
      <c r="M178" s="188" t="s">
        <v>1</v>
      </c>
      <c r="N178" s="189" t="s">
        <v>40</v>
      </c>
      <c r="O178" s="72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2" t="s">
        <v>129</v>
      </c>
      <c r="AT178" s="192" t="s">
        <v>125</v>
      </c>
      <c r="AU178" s="192" t="s">
        <v>83</v>
      </c>
      <c r="AY178" s="18" t="s">
        <v>124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8" t="s">
        <v>83</v>
      </c>
      <c r="BK178" s="193">
        <f>ROUND(I178*H178,2)</f>
        <v>0</v>
      </c>
      <c r="BL178" s="18" t="s">
        <v>129</v>
      </c>
      <c r="BM178" s="192" t="s">
        <v>226</v>
      </c>
    </row>
    <row r="179" spans="1:65" s="2" customFormat="1" ht="21.75" customHeight="1">
      <c r="A179" s="35"/>
      <c r="B179" s="36"/>
      <c r="C179" s="180" t="s">
        <v>7</v>
      </c>
      <c r="D179" s="180" t="s">
        <v>125</v>
      </c>
      <c r="E179" s="181" t="s">
        <v>227</v>
      </c>
      <c r="F179" s="182" t="s">
        <v>228</v>
      </c>
      <c r="G179" s="183" t="s">
        <v>184</v>
      </c>
      <c r="H179" s="184">
        <v>1.67</v>
      </c>
      <c r="I179" s="185"/>
      <c r="J179" s="186">
        <f>ROUND(I179*H179,2)</f>
        <v>0</v>
      </c>
      <c r="K179" s="187"/>
      <c r="L179" s="40"/>
      <c r="M179" s="188" t="s">
        <v>1</v>
      </c>
      <c r="N179" s="189" t="s">
        <v>40</v>
      </c>
      <c r="O179" s="72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2" t="s">
        <v>129</v>
      </c>
      <c r="AT179" s="192" t="s">
        <v>125</v>
      </c>
      <c r="AU179" s="192" t="s">
        <v>83</v>
      </c>
      <c r="AY179" s="18" t="s">
        <v>124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8" t="s">
        <v>83</v>
      </c>
      <c r="BK179" s="193">
        <f>ROUND(I179*H179,2)</f>
        <v>0</v>
      </c>
      <c r="BL179" s="18" t="s">
        <v>129</v>
      </c>
      <c r="BM179" s="192" t="s">
        <v>229</v>
      </c>
    </row>
    <row r="180" spans="1:65" s="11" customFormat="1" ht="25.9" customHeight="1">
      <c r="B180" s="166"/>
      <c r="C180" s="167"/>
      <c r="D180" s="168" t="s">
        <v>74</v>
      </c>
      <c r="E180" s="169" t="s">
        <v>230</v>
      </c>
      <c r="F180" s="169" t="s">
        <v>231</v>
      </c>
      <c r="G180" s="167"/>
      <c r="H180" s="167"/>
      <c r="I180" s="170"/>
      <c r="J180" s="171">
        <f>BK180</f>
        <v>0</v>
      </c>
      <c r="K180" s="167"/>
      <c r="L180" s="172"/>
      <c r="M180" s="173"/>
      <c r="N180" s="174"/>
      <c r="O180" s="174"/>
      <c r="P180" s="175">
        <f>P181</f>
        <v>0</v>
      </c>
      <c r="Q180" s="174"/>
      <c r="R180" s="175">
        <f>R181</f>
        <v>0</v>
      </c>
      <c r="S180" s="174"/>
      <c r="T180" s="176">
        <f>T181</f>
        <v>0</v>
      </c>
      <c r="AR180" s="177" t="s">
        <v>83</v>
      </c>
      <c r="AT180" s="178" t="s">
        <v>74</v>
      </c>
      <c r="AU180" s="178" t="s">
        <v>75</v>
      </c>
      <c r="AY180" s="177" t="s">
        <v>124</v>
      </c>
      <c r="BK180" s="179">
        <f>BK181</f>
        <v>0</v>
      </c>
    </row>
    <row r="181" spans="1:65" s="2" customFormat="1" ht="21.75" customHeight="1">
      <c r="A181" s="35"/>
      <c r="B181" s="36"/>
      <c r="C181" s="180" t="s">
        <v>175</v>
      </c>
      <c r="D181" s="180" t="s">
        <v>125</v>
      </c>
      <c r="E181" s="181" t="s">
        <v>232</v>
      </c>
      <c r="F181" s="182" t="s">
        <v>233</v>
      </c>
      <c r="G181" s="183" t="s">
        <v>234</v>
      </c>
      <c r="H181" s="184">
        <v>5.4269999999999996</v>
      </c>
      <c r="I181" s="185"/>
      <c r="J181" s="186">
        <f>ROUND(I181*H181,2)</f>
        <v>0</v>
      </c>
      <c r="K181" s="187"/>
      <c r="L181" s="40"/>
      <c r="M181" s="188" t="s">
        <v>1</v>
      </c>
      <c r="N181" s="189" t="s">
        <v>40</v>
      </c>
      <c r="O181" s="72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2" t="s">
        <v>129</v>
      </c>
      <c r="AT181" s="192" t="s">
        <v>125</v>
      </c>
      <c r="AU181" s="192" t="s">
        <v>83</v>
      </c>
      <c r="AY181" s="18" t="s">
        <v>124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8" t="s">
        <v>83</v>
      </c>
      <c r="BK181" s="193">
        <f>ROUND(I181*H181,2)</f>
        <v>0</v>
      </c>
      <c r="BL181" s="18" t="s">
        <v>129</v>
      </c>
      <c r="BM181" s="192" t="s">
        <v>235</v>
      </c>
    </row>
    <row r="182" spans="1:65" s="11" customFormat="1" ht="25.9" customHeight="1">
      <c r="B182" s="166"/>
      <c r="C182" s="167"/>
      <c r="D182" s="168" t="s">
        <v>74</v>
      </c>
      <c r="E182" s="169" t="s">
        <v>236</v>
      </c>
      <c r="F182" s="169" t="s">
        <v>237</v>
      </c>
      <c r="G182" s="167"/>
      <c r="H182" s="167"/>
      <c r="I182" s="170"/>
      <c r="J182" s="171">
        <f>BK182</f>
        <v>0</v>
      </c>
      <c r="K182" s="167"/>
      <c r="L182" s="172"/>
      <c r="M182" s="173"/>
      <c r="N182" s="174"/>
      <c r="O182" s="174"/>
      <c r="P182" s="175">
        <f>P183</f>
        <v>0</v>
      </c>
      <c r="Q182" s="174"/>
      <c r="R182" s="175">
        <f>R183</f>
        <v>0</v>
      </c>
      <c r="S182" s="174"/>
      <c r="T182" s="176">
        <f>T183</f>
        <v>0</v>
      </c>
      <c r="AR182" s="177" t="s">
        <v>85</v>
      </c>
      <c r="AT182" s="178" t="s">
        <v>74</v>
      </c>
      <c r="AU182" s="178" t="s">
        <v>75</v>
      </c>
      <c r="AY182" s="177" t="s">
        <v>124</v>
      </c>
      <c r="BK182" s="179">
        <f>BK183</f>
        <v>0</v>
      </c>
    </row>
    <row r="183" spans="1:65" s="2" customFormat="1" ht="21.75" customHeight="1">
      <c r="A183" s="35"/>
      <c r="B183" s="36"/>
      <c r="C183" s="180" t="s">
        <v>238</v>
      </c>
      <c r="D183" s="180" t="s">
        <v>125</v>
      </c>
      <c r="E183" s="181" t="s">
        <v>239</v>
      </c>
      <c r="F183" s="182" t="s">
        <v>240</v>
      </c>
      <c r="G183" s="183" t="s">
        <v>128</v>
      </c>
      <c r="H183" s="184">
        <v>43.826999999999998</v>
      </c>
      <c r="I183" s="185"/>
      <c r="J183" s="186">
        <f>ROUND(I183*H183,2)</f>
        <v>0</v>
      </c>
      <c r="K183" s="187"/>
      <c r="L183" s="40"/>
      <c r="M183" s="188" t="s">
        <v>1</v>
      </c>
      <c r="N183" s="189" t="s">
        <v>40</v>
      </c>
      <c r="O183" s="72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2" t="s">
        <v>163</v>
      </c>
      <c r="AT183" s="192" t="s">
        <v>125</v>
      </c>
      <c r="AU183" s="192" t="s">
        <v>83</v>
      </c>
      <c r="AY183" s="18" t="s">
        <v>124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8" t="s">
        <v>83</v>
      </c>
      <c r="BK183" s="193">
        <f>ROUND(I183*H183,2)</f>
        <v>0</v>
      </c>
      <c r="BL183" s="18" t="s">
        <v>163</v>
      </c>
      <c r="BM183" s="192" t="s">
        <v>241</v>
      </c>
    </row>
    <row r="184" spans="1:65" s="11" customFormat="1" ht="25.9" customHeight="1">
      <c r="B184" s="166"/>
      <c r="C184" s="167"/>
      <c r="D184" s="168" t="s">
        <v>74</v>
      </c>
      <c r="E184" s="169" t="s">
        <v>242</v>
      </c>
      <c r="F184" s="169" t="s">
        <v>243</v>
      </c>
      <c r="G184" s="167"/>
      <c r="H184" s="167"/>
      <c r="I184" s="170"/>
      <c r="J184" s="171">
        <f>BK184</f>
        <v>0</v>
      </c>
      <c r="K184" s="167"/>
      <c r="L184" s="172"/>
      <c r="M184" s="173"/>
      <c r="N184" s="174"/>
      <c r="O184" s="174"/>
      <c r="P184" s="175">
        <f>SUM(P185:P190)</f>
        <v>0</v>
      </c>
      <c r="Q184" s="174"/>
      <c r="R184" s="175">
        <f>SUM(R185:R190)</f>
        <v>0</v>
      </c>
      <c r="S184" s="174"/>
      <c r="T184" s="176">
        <f>SUM(T185:T190)</f>
        <v>0</v>
      </c>
      <c r="AR184" s="177" t="s">
        <v>85</v>
      </c>
      <c r="AT184" s="178" t="s">
        <v>74</v>
      </c>
      <c r="AU184" s="178" t="s">
        <v>75</v>
      </c>
      <c r="AY184" s="177" t="s">
        <v>124</v>
      </c>
      <c r="BK184" s="179">
        <f>SUM(BK185:BK190)</f>
        <v>0</v>
      </c>
    </row>
    <row r="185" spans="1:65" s="2" customFormat="1" ht="21.75" customHeight="1">
      <c r="A185" s="35"/>
      <c r="B185" s="36"/>
      <c r="C185" s="180" t="s">
        <v>178</v>
      </c>
      <c r="D185" s="180" t="s">
        <v>125</v>
      </c>
      <c r="E185" s="181" t="s">
        <v>244</v>
      </c>
      <c r="F185" s="182" t="s">
        <v>245</v>
      </c>
      <c r="G185" s="183" t="s">
        <v>170</v>
      </c>
      <c r="H185" s="184">
        <v>24.5</v>
      </c>
      <c r="I185" s="185"/>
      <c r="J185" s="186">
        <f>ROUND(I185*H185,2)</f>
        <v>0</v>
      </c>
      <c r="K185" s="187"/>
      <c r="L185" s="40"/>
      <c r="M185" s="188" t="s">
        <v>1</v>
      </c>
      <c r="N185" s="189" t="s">
        <v>40</v>
      </c>
      <c r="O185" s="72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2" t="s">
        <v>163</v>
      </c>
      <c r="AT185" s="192" t="s">
        <v>125</v>
      </c>
      <c r="AU185" s="192" t="s">
        <v>83</v>
      </c>
      <c r="AY185" s="18" t="s">
        <v>124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8" t="s">
        <v>83</v>
      </c>
      <c r="BK185" s="193">
        <f>ROUND(I185*H185,2)</f>
        <v>0</v>
      </c>
      <c r="BL185" s="18" t="s">
        <v>163</v>
      </c>
      <c r="BM185" s="192" t="s">
        <v>246</v>
      </c>
    </row>
    <row r="186" spans="1:65" s="12" customFormat="1" ht="11.25">
      <c r="B186" s="194"/>
      <c r="C186" s="195"/>
      <c r="D186" s="196" t="s">
        <v>158</v>
      </c>
      <c r="E186" s="197" t="s">
        <v>1</v>
      </c>
      <c r="F186" s="198" t="s">
        <v>247</v>
      </c>
      <c r="G186" s="195"/>
      <c r="H186" s="199">
        <v>24.5</v>
      </c>
      <c r="I186" s="200"/>
      <c r="J186" s="195"/>
      <c r="K186" s="195"/>
      <c r="L186" s="201"/>
      <c r="M186" s="202"/>
      <c r="N186" s="203"/>
      <c r="O186" s="203"/>
      <c r="P186" s="203"/>
      <c r="Q186" s="203"/>
      <c r="R186" s="203"/>
      <c r="S186" s="203"/>
      <c r="T186" s="204"/>
      <c r="AT186" s="205" t="s">
        <v>158</v>
      </c>
      <c r="AU186" s="205" t="s">
        <v>83</v>
      </c>
      <c r="AV186" s="12" t="s">
        <v>85</v>
      </c>
      <c r="AW186" s="12" t="s">
        <v>30</v>
      </c>
      <c r="AX186" s="12" t="s">
        <v>75</v>
      </c>
      <c r="AY186" s="205" t="s">
        <v>124</v>
      </c>
    </row>
    <row r="187" spans="1:65" s="13" customFormat="1" ht="11.25">
      <c r="B187" s="206"/>
      <c r="C187" s="207"/>
      <c r="D187" s="196" t="s">
        <v>158</v>
      </c>
      <c r="E187" s="208" t="s">
        <v>1</v>
      </c>
      <c r="F187" s="209" t="s">
        <v>160</v>
      </c>
      <c r="G187" s="207"/>
      <c r="H187" s="210">
        <v>24.5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158</v>
      </c>
      <c r="AU187" s="216" t="s">
        <v>83</v>
      </c>
      <c r="AV187" s="13" t="s">
        <v>129</v>
      </c>
      <c r="AW187" s="13" t="s">
        <v>30</v>
      </c>
      <c r="AX187" s="13" t="s">
        <v>83</v>
      </c>
      <c r="AY187" s="216" t="s">
        <v>124</v>
      </c>
    </row>
    <row r="188" spans="1:65" s="2" customFormat="1" ht="21.75" customHeight="1">
      <c r="A188" s="35"/>
      <c r="B188" s="36"/>
      <c r="C188" s="180" t="s">
        <v>248</v>
      </c>
      <c r="D188" s="180" t="s">
        <v>125</v>
      </c>
      <c r="E188" s="181" t="s">
        <v>249</v>
      </c>
      <c r="F188" s="182" t="s">
        <v>250</v>
      </c>
      <c r="G188" s="183" t="s">
        <v>170</v>
      </c>
      <c r="H188" s="184">
        <v>1491.7539999999999</v>
      </c>
      <c r="I188" s="185"/>
      <c r="J188" s="186">
        <f>ROUND(I188*H188,2)</f>
        <v>0</v>
      </c>
      <c r="K188" s="187"/>
      <c r="L188" s="40"/>
      <c r="M188" s="188" t="s">
        <v>1</v>
      </c>
      <c r="N188" s="189" t="s">
        <v>40</v>
      </c>
      <c r="O188" s="72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2" t="s">
        <v>163</v>
      </c>
      <c r="AT188" s="192" t="s">
        <v>125</v>
      </c>
      <c r="AU188" s="192" t="s">
        <v>83</v>
      </c>
      <c r="AY188" s="18" t="s">
        <v>124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8" t="s">
        <v>83</v>
      </c>
      <c r="BK188" s="193">
        <f>ROUND(I188*H188,2)</f>
        <v>0</v>
      </c>
      <c r="BL188" s="18" t="s">
        <v>163</v>
      </c>
      <c r="BM188" s="192" t="s">
        <v>251</v>
      </c>
    </row>
    <row r="189" spans="1:65" s="2" customFormat="1" ht="21.75" customHeight="1">
      <c r="A189" s="35"/>
      <c r="B189" s="36"/>
      <c r="C189" s="180" t="s">
        <v>185</v>
      </c>
      <c r="D189" s="180" t="s">
        <v>125</v>
      </c>
      <c r="E189" s="181" t="s">
        <v>252</v>
      </c>
      <c r="F189" s="182" t="s">
        <v>253</v>
      </c>
      <c r="G189" s="183" t="s">
        <v>170</v>
      </c>
      <c r="H189" s="184">
        <v>155.85</v>
      </c>
      <c r="I189" s="185"/>
      <c r="J189" s="186">
        <f>ROUND(I189*H189,2)</f>
        <v>0</v>
      </c>
      <c r="K189" s="187"/>
      <c r="L189" s="40"/>
      <c r="M189" s="188" t="s">
        <v>1</v>
      </c>
      <c r="N189" s="189" t="s">
        <v>40</v>
      </c>
      <c r="O189" s="72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2" t="s">
        <v>163</v>
      </c>
      <c r="AT189" s="192" t="s">
        <v>125</v>
      </c>
      <c r="AU189" s="192" t="s">
        <v>83</v>
      </c>
      <c r="AY189" s="18" t="s">
        <v>124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8" t="s">
        <v>83</v>
      </c>
      <c r="BK189" s="193">
        <f>ROUND(I189*H189,2)</f>
        <v>0</v>
      </c>
      <c r="BL189" s="18" t="s">
        <v>163</v>
      </c>
      <c r="BM189" s="192" t="s">
        <v>254</v>
      </c>
    </row>
    <row r="190" spans="1:65" s="2" customFormat="1" ht="21.75" customHeight="1">
      <c r="A190" s="35"/>
      <c r="B190" s="36"/>
      <c r="C190" s="180" t="s">
        <v>255</v>
      </c>
      <c r="D190" s="180" t="s">
        <v>125</v>
      </c>
      <c r="E190" s="181" t="s">
        <v>256</v>
      </c>
      <c r="F190" s="182" t="s">
        <v>257</v>
      </c>
      <c r="G190" s="183" t="s">
        <v>128</v>
      </c>
      <c r="H190" s="184">
        <v>1256.885</v>
      </c>
      <c r="I190" s="185"/>
      <c r="J190" s="186">
        <f>ROUND(I190*H190,2)</f>
        <v>0</v>
      </c>
      <c r="K190" s="187"/>
      <c r="L190" s="40"/>
      <c r="M190" s="188" t="s">
        <v>1</v>
      </c>
      <c r="N190" s="189" t="s">
        <v>40</v>
      </c>
      <c r="O190" s="72"/>
      <c r="P190" s="190">
        <f>O190*H190</f>
        <v>0</v>
      </c>
      <c r="Q190" s="190">
        <v>0</v>
      </c>
      <c r="R190" s="190">
        <f>Q190*H190</f>
        <v>0</v>
      </c>
      <c r="S190" s="190">
        <v>0</v>
      </c>
      <c r="T190" s="19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2" t="s">
        <v>163</v>
      </c>
      <c r="AT190" s="192" t="s">
        <v>125</v>
      </c>
      <c r="AU190" s="192" t="s">
        <v>83</v>
      </c>
      <c r="AY190" s="18" t="s">
        <v>124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8" t="s">
        <v>83</v>
      </c>
      <c r="BK190" s="193">
        <f>ROUND(I190*H190,2)</f>
        <v>0</v>
      </c>
      <c r="BL190" s="18" t="s">
        <v>163</v>
      </c>
      <c r="BM190" s="192" t="s">
        <v>258</v>
      </c>
    </row>
    <row r="191" spans="1:65" s="11" customFormat="1" ht="25.9" customHeight="1">
      <c r="B191" s="166"/>
      <c r="C191" s="167"/>
      <c r="D191" s="168" t="s">
        <v>74</v>
      </c>
      <c r="E191" s="169" t="s">
        <v>259</v>
      </c>
      <c r="F191" s="169" t="s">
        <v>260</v>
      </c>
      <c r="G191" s="167"/>
      <c r="H191" s="167"/>
      <c r="I191" s="170"/>
      <c r="J191" s="171">
        <f>BK191</f>
        <v>0</v>
      </c>
      <c r="K191" s="167"/>
      <c r="L191" s="172"/>
      <c r="M191" s="173"/>
      <c r="N191" s="174"/>
      <c r="O191" s="174"/>
      <c r="P191" s="175">
        <f>SUM(P192:P206)</f>
        <v>0</v>
      </c>
      <c r="Q191" s="174"/>
      <c r="R191" s="175">
        <f>SUM(R192:R206)</f>
        <v>0</v>
      </c>
      <c r="S191" s="174"/>
      <c r="T191" s="176">
        <f>SUM(T192:T206)</f>
        <v>0</v>
      </c>
      <c r="AR191" s="177" t="s">
        <v>85</v>
      </c>
      <c r="AT191" s="178" t="s">
        <v>74</v>
      </c>
      <c r="AU191" s="178" t="s">
        <v>75</v>
      </c>
      <c r="AY191" s="177" t="s">
        <v>124</v>
      </c>
      <c r="BK191" s="179">
        <f>SUM(BK192:BK206)</f>
        <v>0</v>
      </c>
    </row>
    <row r="192" spans="1:65" s="2" customFormat="1" ht="21.75" customHeight="1">
      <c r="A192" s="35"/>
      <c r="B192" s="36"/>
      <c r="C192" s="180" t="s">
        <v>192</v>
      </c>
      <c r="D192" s="180" t="s">
        <v>125</v>
      </c>
      <c r="E192" s="181" t="s">
        <v>261</v>
      </c>
      <c r="F192" s="182" t="s">
        <v>262</v>
      </c>
      <c r="G192" s="183" t="s">
        <v>170</v>
      </c>
      <c r="H192" s="184">
        <v>148</v>
      </c>
      <c r="I192" s="185"/>
      <c r="J192" s="186">
        <f>ROUND(I192*H192,2)</f>
        <v>0</v>
      </c>
      <c r="K192" s="187"/>
      <c r="L192" s="40"/>
      <c r="M192" s="188" t="s">
        <v>1</v>
      </c>
      <c r="N192" s="189" t="s">
        <v>40</v>
      </c>
      <c r="O192" s="72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2" t="s">
        <v>163</v>
      </c>
      <c r="AT192" s="192" t="s">
        <v>125</v>
      </c>
      <c r="AU192" s="192" t="s">
        <v>83</v>
      </c>
      <c r="AY192" s="18" t="s">
        <v>124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8" t="s">
        <v>83</v>
      </c>
      <c r="BK192" s="193">
        <f>ROUND(I192*H192,2)</f>
        <v>0</v>
      </c>
      <c r="BL192" s="18" t="s">
        <v>163</v>
      </c>
      <c r="BM192" s="192" t="s">
        <v>263</v>
      </c>
    </row>
    <row r="193" spans="1:65" s="12" customFormat="1" ht="11.25">
      <c r="B193" s="194"/>
      <c r="C193" s="195"/>
      <c r="D193" s="196" t="s">
        <v>158</v>
      </c>
      <c r="E193" s="197" t="s">
        <v>1</v>
      </c>
      <c r="F193" s="198" t="s">
        <v>264</v>
      </c>
      <c r="G193" s="195"/>
      <c r="H193" s="199">
        <v>148</v>
      </c>
      <c r="I193" s="200"/>
      <c r="J193" s="195"/>
      <c r="K193" s="195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158</v>
      </c>
      <c r="AU193" s="205" t="s">
        <v>83</v>
      </c>
      <c r="AV193" s="12" t="s">
        <v>85</v>
      </c>
      <c r="AW193" s="12" t="s">
        <v>30</v>
      </c>
      <c r="AX193" s="12" t="s">
        <v>75</v>
      </c>
      <c r="AY193" s="205" t="s">
        <v>124</v>
      </c>
    </row>
    <row r="194" spans="1:65" s="13" customFormat="1" ht="11.25">
      <c r="B194" s="206"/>
      <c r="C194" s="207"/>
      <c r="D194" s="196" t="s">
        <v>158</v>
      </c>
      <c r="E194" s="208" t="s">
        <v>1</v>
      </c>
      <c r="F194" s="209" t="s">
        <v>160</v>
      </c>
      <c r="G194" s="207"/>
      <c r="H194" s="210">
        <v>148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158</v>
      </c>
      <c r="AU194" s="216" t="s">
        <v>83</v>
      </c>
      <c r="AV194" s="13" t="s">
        <v>129</v>
      </c>
      <c r="AW194" s="13" t="s">
        <v>30</v>
      </c>
      <c r="AX194" s="13" t="s">
        <v>83</v>
      </c>
      <c r="AY194" s="216" t="s">
        <v>124</v>
      </c>
    </row>
    <row r="195" spans="1:65" s="2" customFormat="1" ht="21.75" customHeight="1">
      <c r="A195" s="35"/>
      <c r="B195" s="36"/>
      <c r="C195" s="180" t="s">
        <v>265</v>
      </c>
      <c r="D195" s="180" t="s">
        <v>125</v>
      </c>
      <c r="E195" s="181" t="s">
        <v>266</v>
      </c>
      <c r="F195" s="182" t="s">
        <v>267</v>
      </c>
      <c r="G195" s="183" t="s">
        <v>170</v>
      </c>
      <c r="H195" s="184">
        <v>177.803</v>
      </c>
      <c r="I195" s="185"/>
      <c r="J195" s="186">
        <f>ROUND(I195*H195,2)</f>
        <v>0</v>
      </c>
      <c r="K195" s="187"/>
      <c r="L195" s="40"/>
      <c r="M195" s="188" t="s">
        <v>1</v>
      </c>
      <c r="N195" s="189" t="s">
        <v>40</v>
      </c>
      <c r="O195" s="72"/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2" t="s">
        <v>163</v>
      </c>
      <c r="AT195" s="192" t="s">
        <v>125</v>
      </c>
      <c r="AU195" s="192" t="s">
        <v>83</v>
      </c>
      <c r="AY195" s="18" t="s">
        <v>124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8" t="s">
        <v>83</v>
      </c>
      <c r="BK195" s="193">
        <f>ROUND(I195*H195,2)</f>
        <v>0</v>
      </c>
      <c r="BL195" s="18" t="s">
        <v>163</v>
      </c>
      <c r="BM195" s="192" t="s">
        <v>268</v>
      </c>
    </row>
    <row r="196" spans="1:65" s="12" customFormat="1" ht="11.25">
      <c r="B196" s="194"/>
      <c r="C196" s="195"/>
      <c r="D196" s="196" t="s">
        <v>158</v>
      </c>
      <c r="E196" s="197" t="s">
        <v>1</v>
      </c>
      <c r="F196" s="198" t="s">
        <v>269</v>
      </c>
      <c r="G196" s="195"/>
      <c r="H196" s="199">
        <v>177.803</v>
      </c>
      <c r="I196" s="200"/>
      <c r="J196" s="195"/>
      <c r="K196" s="195"/>
      <c r="L196" s="201"/>
      <c r="M196" s="202"/>
      <c r="N196" s="203"/>
      <c r="O196" s="203"/>
      <c r="P196" s="203"/>
      <c r="Q196" s="203"/>
      <c r="R196" s="203"/>
      <c r="S196" s="203"/>
      <c r="T196" s="204"/>
      <c r="AT196" s="205" t="s">
        <v>158</v>
      </c>
      <c r="AU196" s="205" t="s">
        <v>83</v>
      </c>
      <c r="AV196" s="12" t="s">
        <v>85</v>
      </c>
      <c r="AW196" s="12" t="s">
        <v>30</v>
      </c>
      <c r="AX196" s="12" t="s">
        <v>75</v>
      </c>
      <c r="AY196" s="205" t="s">
        <v>124</v>
      </c>
    </row>
    <row r="197" spans="1:65" s="13" customFormat="1" ht="11.25">
      <c r="B197" s="206"/>
      <c r="C197" s="207"/>
      <c r="D197" s="196" t="s">
        <v>158</v>
      </c>
      <c r="E197" s="208" t="s">
        <v>1</v>
      </c>
      <c r="F197" s="209" t="s">
        <v>160</v>
      </c>
      <c r="G197" s="207"/>
      <c r="H197" s="210">
        <v>177.803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158</v>
      </c>
      <c r="AU197" s="216" t="s">
        <v>83</v>
      </c>
      <c r="AV197" s="13" t="s">
        <v>129</v>
      </c>
      <c r="AW197" s="13" t="s">
        <v>30</v>
      </c>
      <c r="AX197" s="13" t="s">
        <v>83</v>
      </c>
      <c r="AY197" s="216" t="s">
        <v>124</v>
      </c>
    </row>
    <row r="198" spans="1:65" s="2" customFormat="1" ht="16.5" customHeight="1">
      <c r="A198" s="35"/>
      <c r="B198" s="36"/>
      <c r="C198" s="180" t="s">
        <v>207</v>
      </c>
      <c r="D198" s="180" t="s">
        <v>125</v>
      </c>
      <c r="E198" s="181" t="s">
        <v>270</v>
      </c>
      <c r="F198" s="182" t="s">
        <v>271</v>
      </c>
      <c r="G198" s="183" t="s">
        <v>137</v>
      </c>
      <c r="H198" s="184">
        <v>11</v>
      </c>
      <c r="I198" s="185"/>
      <c r="J198" s="186">
        <f>ROUND(I198*H198,2)</f>
        <v>0</v>
      </c>
      <c r="K198" s="187"/>
      <c r="L198" s="40"/>
      <c r="M198" s="188" t="s">
        <v>1</v>
      </c>
      <c r="N198" s="189" t="s">
        <v>40</v>
      </c>
      <c r="O198" s="72"/>
      <c r="P198" s="190">
        <f>O198*H198</f>
        <v>0</v>
      </c>
      <c r="Q198" s="190">
        <v>0</v>
      </c>
      <c r="R198" s="190">
        <f>Q198*H198</f>
        <v>0</v>
      </c>
      <c r="S198" s="190">
        <v>0</v>
      </c>
      <c r="T198" s="19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2" t="s">
        <v>163</v>
      </c>
      <c r="AT198" s="192" t="s">
        <v>125</v>
      </c>
      <c r="AU198" s="192" t="s">
        <v>83</v>
      </c>
      <c r="AY198" s="18" t="s">
        <v>124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8" t="s">
        <v>83</v>
      </c>
      <c r="BK198" s="193">
        <f>ROUND(I198*H198,2)</f>
        <v>0</v>
      </c>
      <c r="BL198" s="18" t="s">
        <v>163</v>
      </c>
      <c r="BM198" s="192" t="s">
        <v>272</v>
      </c>
    </row>
    <row r="199" spans="1:65" s="2" customFormat="1" ht="21.75" customHeight="1">
      <c r="A199" s="35"/>
      <c r="B199" s="36"/>
      <c r="C199" s="180" t="s">
        <v>273</v>
      </c>
      <c r="D199" s="180" t="s">
        <v>125</v>
      </c>
      <c r="E199" s="181" t="s">
        <v>274</v>
      </c>
      <c r="F199" s="182" t="s">
        <v>275</v>
      </c>
      <c r="G199" s="183" t="s">
        <v>170</v>
      </c>
      <c r="H199" s="184">
        <v>32.826000000000001</v>
      </c>
      <c r="I199" s="185"/>
      <c r="J199" s="186">
        <f>ROUND(I199*H199,2)</f>
        <v>0</v>
      </c>
      <c r="K199" s="187"/>
      <c r="L199" s="40"/>
      <c r="M199" s="188" t="s">
        <v>1</v>
      </c>
      <c r="N199" s="189" t="s">
        <v>40</v>
      </c>
      <c r="O199" s="72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2" t="s">
        <v>163</v>
      </c>
      <c r="AT199" s="192" t="s">
        <v>125</v>
      </c>
      <c r="AU199" s="192" t="s">
        <v>83</v>
      </c>
      <c r="AY199" s="18" t="s">
        <v>124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8" t="s">
        <v>83</v>
      </c>
      <c r="BK199" s="193">
        <f>ROUND(I199*H199,2)</f>
        <v>0</v>
      </c>
      <c r="BL199" s="18" t="s">
        <v>163</v>
      </c>
      <c r="BM199" s="192" t="s">
        <v>276</v>
      </c>
    </row>
    <row r="200" spans="1:65" s="12" customFormat="1" ht="11.25">
      <c r="B200" s="194"/>
      <c r="C200" s="195"/>
      <c r="D200" s="196" t="s">
        <v>158</v>
      </c>
      <c r="E200" s="197" t="s">
        <v>1</v>
      </c>
      <c r="F200" s="198" t="s">
        <v>277</v>
      </c>
      <c r="G200" s="195"/>
      <c r="H200" s="199">
        <v>3.13</v>
      </c>
      <c r="I200" s="200"/>
      <c r="J200" s="195"/>
      <c r="K200" s="195"/>
      <c r="L200" s="201"/>
      <c r="M200" s="202"/>
      <c r="N200" s="203"/>
      <c r="O200" s="203"/>
      <c r="P200" s="203"/>
      <c r="Q200" s="203"/>
      <c r="R200" s="203"/>
      <c r="S200" s="203"/>
      <c r="T200" s="204"/>
      <c r="AT200" s="205" t="s">
        <v>158</v>
      </c>
      <c r="AU200" s="205" t="s">
        <v>83</v>
      </c>
      <c r="AV200" s="12" t="s">
        <v>85</v>
      </c>
      <c r="AW200" s="12" t="s">
        <v>30</v>
      </c>
      <c r="AX200" s="12" t="s">
        <v>75</v>
      </c>
      <c r="AY200" s="205" t="s">
        <v>124</v>
      </c>
    </row>
    <row r="201" spans="1:65" s="12" customFormat="1" ht="11.25">
      <c r="B201" s="194"/>
      <c r="C201" s="195"/>
      <c r="D201" s="196" t="s">
        <v>158</v>
      </c>
      <c r="E201" s="197" t="s">
        <v>1</v>
      </c>
      <c r="F201" s="198" t="s">
        <v>278</v>
      </c>
      <c r="G201" s="195"/>
      <c r="H201" s="199">
        <v>4.5999999999999996</v>
      </c>
      <c r="I201" s="200"/>
      <c r="J201" s="195"/>
      <c r="K201" s="195"/>
      <c r="L201" s="201"/>
      <c r="M201" s="202"/>
      <c r="N201" s="203"/>
      <c r="O201" s="203"/>
      <c r="P201" s="203"/>
      <c r="Q201" s="203"/>
      <c r="R201" s="203"/>
      <c r="S201" s="203"/>
      <c r="T201" s="204"/>
      <c r="AT201" s="205" t="s">
        <v>158</v>
      </c>
      <c r="AU201" s="205" t="s">
        <v>83</v>
      </c>
      <c r="AV201" s="12" t="s">
        <v>85</v>
      </c>
      <c r="AW201" s="12" t="s">
        <v>30</v>
      </c>
      <c r="AX201" s="12" t="s">
        <v>75</v>
      </c>
      <c r="AY201" s="205" t="s">
        <v>124</v>
      </c>
    </row>
    <row r="202" spans="1:65" s="12" customFormat="1" ht="22.5">
      <c r="B202" s="194"/>
      <c r="C202" s="195"/>
      <c r="D202" s="196" t="s">
        <v>158</v>
      </c>
      <c r="E202" s="197" t="s">
        <v>1</v>
      </c>
      <c r="F202" s="198" t="s">
        <v>279</v>
      </c>
      <c r="G202" s="195"/>
      <c r="H202" s="199">
        <v>25.096</v>
      </c>
      <c r="I202" s="200"/>
      <c r="J202" s="195"/>
      <c r="K202" s="195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158</v>
      </c>
      <c r="AU202" s="205" t="s">
        <v>83</v>
      </c>
      <c r="AV202" s="12" t="s">
        <v>85</v>
      </c>
      <c r="AW202" s="12" t="s">
        <v>30</v>
      </c>
      <c r="AX202" s="12" t="s">
        <v>75</v>
      </c>
      <c r="AY202" s="205" t="s">
        <v>124</v>
      </c>
    </row>
    <row r="203" spans="1:65" s="13" customFormat="1" ht="11.25">
      <c r="B203" s="206"/>
      <c r="C203" s="207"/>
      <c r="D203" s="196" t="s">
        <v>158</v>
      </c>
      <c r="E203" s="208" t="s">
        <v>1</v>
      </c>
      <c r="F203" s="209" t="s">
        <v>160</v>
      </c>
      <c r="G203" s="207"/>
      <c r="H203" s="210">
        <v>32.826000000000001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158</v>
      </c>
      <c r="AU203" s="216" t="s">
        <v>83</v>
      </c>
      <c r="AV203" s="13" t="s">
        <v>129</v>
      </c>
      <c r="AW203" s="13" t="s">
        <v>30</v>
      </c>
      <c r="AX203" s="13" t="s">
        <v>83</v>
      </c>
      <c r="AY203" s="216" t="s">
        <v>124</v>
      </c>
    </row>
    <row r="204" spans="1:65" s="2" customFormat="1" ht="21.75" customHeight="1">
      <c r="A204" s="35"/>
      <c r="B204" s="36"/>
      <c r="C204" s="180" t="s">
        <v>210</v>
      </c>
      <c r="D204" s="180" t="s">
        <v>125</v>
      </c>
      <c r="E204" s="181" t="s">
        <v>280</v>
      </c>
      <c r="F204" s="182" t="s">
        <v>281</v>
      </c>
      <c r="G204" s="183" t="s">
        <v>170</v>
      </c>
      <c r="H204" s="184">
        <v>12</v>
      </c>
      <c r="I204" s="185"/>
      <c r="J204" s="186">
        <f>ROUND(I204*H204,2)</f>
        <v>0</v>
      </c>
      <c r="K204" s="187"/>
      <c r="L204" s="40"/>
      <c r="M204" s="188" t="s">
        <v>1</v>
      </c>
      <c r="N204" s="189" t="s">
        <v>40</v>
      </c>
      <c r="O204" s="72"/>
      <c r="P204" s="190">
        <f>O204*H204</f>
        <v>0</v>
      </c>
      <c r="Q204" s="190">
        <v>0</v>
      </c>
      <c r="R204" s="190">
        <f>Q204*H204</f>
        <v>0</v>
      </c>
      <c r="S204" s="190">
        <v>0</v>
      </c>
      <c r="T204" s="19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2" t="s">
        <v>163</v>
      </c>
      <c r="AT204" s="192" t="s">
        <v>125</v>
      </c>
      <c r="AU204" s="192" t="s">
        <v>83</v>
      </c>
      <c r="AY204" s="18" t="s">
        <v>124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8" t="s">
        <v>83</v>
      </c>
      <c r="BK204" s="193">
        <f>ROUND(I204*H204,2)</f>
        <v>0</v>
      </c>
      <c r="BL204" s="18" t="s">
        <v>163</v>
      </c>
      <c r="BM204" s="192" t="s">
        <v>282</v>
      </c>
    </row>
    <row r="205" spans="1:65" s="12" customFormat="1" ht="11.25">
      <c r="B205" s="194"/>
      <c r="C205" s="195"/>
      <c r="D205" s="196" t="s">
        <v>158</v>
      </c>
      <c r="E205" s="197" t="s">
        <v>1</v>
      </c>
      <c r="F205" s="198" t="s">
        <v>283</v>
      </c>
      <c r="G205" s="195"/>
      <c r="H205" s="199">
        <v>12</v>
      </c>
      <c r="I205" s="200"/>
      <c r="J205" s="195"/>
      <c r="K205" s="195"/>
      <c r="L205" s="201"/>
      <c r="M205" s="202"/>
      <c r="N205" s="203"/>
      <c r="O205" s="203"/>
      <c r="P205" s="203"/>
      <c r="Q205" s="203"/>
      <c r="R205" s="203"/>
      <c r="S205" s="203"/>
      <c r="T205" s="204"/>
      <c r="AT205" s="205" t="s">
        <v>158</v>
      </c>
      <c r="AU205" s="205" t="s">
        <v>83</v>
      </c>
      <c r="AV205" s="12" t="s">
        <v>85</v>
      </c>
      <c r="AW205" s="12" t="s">
        <v>30</v>
      </c>
      <c r="AX205" s="12" t="s">
        <v>75</v>
      </c>
      <c r="AY205" s="205" t="s">
        <v>124</v>
      </c>
    </row>
    <row r="206" spans="1:65" s="13" customFormat="1" ht="11.25">
      <c r="B206" s="206"/>
      <c r="C206" s="207"/>
      <c r="D206" s="196" t="s">
        <v>158</v>
      </c>
      <c r="E206" s="208" t="s">
        <v>1</v>
      </c>
      <c r="F206" s="209" t="s">
        <v>160</v>
      </c>
      <c r="G206" s="207"/>
      <c r="H206" s="210">
        <v>12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158</v>
      </c>
      <c r="AU206" s="216" t="s">
        <v>83</v>
      </c>
      <c r="AV206" s="13" t="s">
        <v>129</v>
      </c>
      <c r="AW206" s="13" t="s">
        <v>30</v>
      </c>
      <c r="AX206" s="13" t="s">
        <v>83</v>
      </c>
      <c r="AY206" s="216" t="s">
        <v>124</v>
      </c>
    </row>
    <row r="207" spans="1:65" s="11" customFormat="1" ht="25.9" customHeight="1">
      <c r="B207" s="166"/>
      <c r="C207" s="167"/>
      <c r="D207" s="168" t="s">
        <v>74</v>
      </c>
      <c r="E207" s="169" t="s">
        <v>284</v>
      </c>
      <c r="F207" s="169" t="s">
        <v>285</v>
      </c>
      <c r="G207" s="167"/>
      <c r="H207" s="167"/>
      <c r="I207" s="170"/>
      <c r="J207" s="171">
        <f>BK207</f>
        <v>0</v>
      </c>
      <c r="K207" s="167"/>
      <c r="L207" s="172"/>
      <c r="M207" s="173"/>
      <c r="N207" s="174"/>
      <c r="O207" s="174"/>
      <c r="P207" s="175">
        <f>P208</f>
        <v>0</v>
      </c>
      <c r="Q207" s="174"/>
      <c r="R207" s="175">
        <f>R208</f>
        <v>0</v>
      </c>
      <c r="S207" s="174"/>
      <c r="T207" s="176">
        <f>T208</f>
        <v>0</v>
      </c>
      <c r="AR207" s="177" t="s">
        <v>85</v>
      </c>
      <c r="AT207" s="178" t="s">
        <v>74</v>
      </c>
      <c r="AU207" s="178" t="s">
        <v>75</v>
      </c>
      <c r="AY207" s="177" t="s">
        <v>124</v>
      </c>
      <c r="BK207" s="179">
        <f>BK208</f>
        <v>0</v>
      </c>
    </row>
    <row r="208" spans="1:65" s="2" customFormat="1" ht="16.5" customHeight="1">
      <c r="A208" s="35"/>
      <c r="B208" s="36"/>
      <c r="C208" s="180" t="s">
        <v>286</v>
      </c>
      <c r="D208" s="180" t="s">
        <v>125</v>
      </c>
      <c r="E208" s="181" t="s">
        <v>287</v>
      </c>
      <c r="F208" s="182" t="s">
        <v>288</v>
      </c>
      <c r="G208" s="183" t="s">
        <v>128</v>
      </c>
      <c r="H208" s="184">
        <v>1074.2909999999999</v>
      </c>
      <c r="I208" s="185"/>
      <c r="J208" s="186">
        <f>ROUND(I208*H208,2)</f>
        <v>0</v>
      </c>
      <c r="K208" s="187"/>
      <c r="L208" s="40"/>
      <c r="M208" s="188" t="s">
        <v>1</v>
      </c>
      <c r="N208" s="189" t="s">
        <v>40</v>
      </c>
      <c r="O208" s="72"/>
      <c r="P208" s="190">
        <f>O208*H208</f>
        <v>0</v>
      </c>
      <c r="Q208" s="190">
        <v>0</v>
      </c>
      <c r="R208" s="190">
        <f>Q208*H208</f>
        <v>0</v>
      </c>
      <c r="S208" s="190">
        <v>0</v>
      </c>
      <c r="T208" s="19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2" t="s">
        <v>163</v>
      </c>
      <c r="AT208" s="192" t="s">
        <v>125</v>
      </c>
      <c r="AU208" s="192" t="s">
        <v>83</v>
      </c>
      <c r="AY208" s="18" t="s">
        <v>124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18" t="s">
        <v>83</v>
      </c>
      <c r="BK208" s="193">
        <f>ROUND(I208*H208,2)</f>
        <v>0</v>
      </c>
      <c r="BL208" s="18" t="s">
        <v>163</v>
      </c>
      <c r="BM208" s="192" t="s">
        <v>289</v>
      </c>
    </row>
    <row r="209" spans="1:65" s="11" customFormat="1" ht="25.9" customHeight="1">
      <c r="B209" s="166"/>
      <c r="C209" s="167"/>
      <c r="D209" s="168" t="s">
        <v>74</v>
      </c>
      <c r="E209" s="169" t="s">
        <v>290</v>
      </c>
      <c r="F209" s="169" t="s">
        <v>291</v>
      </c>
      <c r="G209" s="167"/>
      <c r="H209" s="167"/>
      <c r="I209" s="170"/>
      <c r="J209" s="171">
        <f>BK209</f>
        <v>0</v>
      </c>
      <c r="K209" s="167"/>
      <c r="L209" s="172"/>
      <c r="M209" s="173"/>
      <c r="N209" s="174"/>
      <c r="O209" s="174"/>
      <c r="P209" s="175">
        <f>SUM(P210:P213)</f>
        <v>0</v>
      </c>
      <c r="Q209" s="174"/>
      <c r="R209" s="175">
        <f>SUM(R210:R213)</f>
        <v>0</v>
      </c>
      <c r="S209" s="174"/>
      <c r="T209" s="176">
        <f>SUM(T210:T213)</f>
        <v>0</v>
      </c>
      <c r="AR209" s="177" t="s">
        <v>85</v>
      </c>
      <c r="AT209" s="178" t="s">
        <v>74</v>
      </c>
      <c r="AU209" s="178" t="s">
        <v>75</v>
      </c>
      <c r="AY209" s="177" t="s">
        <v>124</v>
      </c>
      <c r="BK209" s="179">
        <f>SUM(BK210:BK213)</f>
        <v>0</v>
      </c>
    </row>
    <row r="210" spans="1:65" s="2" customFormat="1" ht="16.5" customHeight="1">
      <c r="A210" s="35"/>
      <c r="B210" s="36"/>
      <c r="C210" s="180" t="s">
        <v>214</v>
      </c>
      <c r="D210" s="180" t="s">
        <v>125</v>
      </c>
      <c r="E210" s="181" t="s">
        <v>292</v>
      </c>
      <c r="F210" s="182" t="s">
        <v>293</v>
      </c>
      <c r="G210" s="183" t="s">
        <v>170</v>
      </c>
      <c r="H210" s="184">
        <v>177.27</v>
      </c>
      <c r="I210" s="185"/>
      <c r="J210" s="186">
        <f>ROUND(I210*H210,2)</f>
        <v>0</v>
      </c>
      <c r="K210" s="187"/>
      <c r="L210" s="40"/>
      <c r="M210" s="188" t="s">
        <v>1</v>
      </c>
      <c r="N210" s="189" t="s">
        <v>40</v>
      </c>
      <c r="O210" s="72"/>
      <c r="P210" s="190">
        <f>O210*H210</f>
        <v>0</v>
      </c>
      <c r="Q210" s="190">
        <v>0</v>
      </c>
      <c r="R210" s="190">
        <f>Q210*H210</f>
        <v>0</v>
      </c>
      <c r="S210" s="190">
        <v>0</v>
      </c>
      <c r="T210" s="19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2" t="s">
        <v>163</v>
      </c>
      <c r="AT210" s="192" t="s">
        <v>125</v>
      </c>
      <c r="AU210" s="192" t="s">
        <v>83</v>
      </c>
      <c r="AY210" s="18" t="s">
        <v>124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8" t="s">
        <v>83</v>
      </c>
      <c r="BK210" s="193">
        <f>ROUND(I210*H210,2)</f>
        <v>0</v>
      </c>
      <c r="BL210" s="18" t="s">
        <v>163</v>
      </c>
      <c r="BM210" s="192" t="s">
        <v>294</v>
      </c>
    </row>
    <row r="211" spans="1:65" s="12" customFormat="1" ht="11.25">
      <c r="B211" s="194"/>
      <c r="C211" s="195"/>
      <c r="D211" s="196" t="s">
        <v>158</v>
      </c>
      <c r="E211" s="197" t="s">
        <v>1</v>
      </c>
      <c r="F211" s="198" t="s">
        <v>295</v>
      </c>
      <c r="G211" s="195"/>
      <c r="H211" s="199">
        <v>177.27</v>
      </c>
      <c r="I211" s="200"/>
      <c r="J211" s="195"/>
      <c r="K211" s="195"/>
      <c r="L211" s="201"/>
      <c r="M211" s="202"/>
      <c r="N211" s="203"/>
      <c r="O211" s="203"/>
      <c r="P211" s="203"/>
      <c r="Q211" s="203"/>
      <c r="R211" s="203"/>
      <c r="S211" s="203"/>
      <c r="T211" s="204"/>
      <c r="AT211" s="205" t="s">
        <v>158</v>
      </c>
      <c r="AU211" s="205" t="s">
        <v>83</v>
      </c>
      <c r="AV211" s="12" t="s">
        <v>85</v>
      </c>
      <c r="AW211" s="12" t="s">
        <v>30</v>
      </c>
      <c r="AX211" s="12" t="s">
        <v>75</v>
      </c>
      <c r="AY211" s="205" t="s">
        <v>124</v>
      </c>
    </row>
    <row r="212" spans="1:65" s="13" customFormat="1" ht="11.25">
      <c r="B212" s="206"/>
      <c r="C212" s="207"/>
      <c r="D212" s="196" t="s">
        <v>158</v>
      </c>
      <c r="E212" s="208" t="s">
        <v>1</v>
      </c>
      <c r="F212" s="209" t="s">
        <v>160</v>
      </c>
      <c r="G212" s="207"/>
      <c r="H212" s="210">
        <v>177.27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158</v>
      </c>
      <c r="AU212" s="216" t="s">
        <v>83</v>
      </c>
      <c r="AV212" s="13" t="s">
        <v>129</v>
      </c>
      <c r="AW212" s="13" t="s">
        <v>30</v>
      </c>
      <c r="AX212" s="13" t="s">
        <v>83</v>
      </c>
      <c r="AY212" s="216" t="s">
        <v>124</v>
      </c>
    </row>
    <row r="213" spans="1:65" s="2" customFormat="1" ht="16.5" customHeight="1">
      <c r="A213" s="35"/>
      <c r="B213" s="36"/>
      <c r="C213" s="180" t="s">
        <v>296</v>
      </c>
      <c r="D213" s="180" t="s">
        <v>125</v>
      </c>
      <c r="E213" s="181" t="s">
        <v>297</v>
      </c>
      <c r="F213" s="182" t="s">
        <v>298</v>
      </c>
      <c r="G213" s="183" t="s">
        <v>128</v>
      </c>
      <c r="H213" s="184">
        <v>1074.2909999999999</v>
      </c>
      <c r="I213" s="185"/>
      <c r="J213" s="186">
        <f>ROUND(I213*H213,2)</f>
        <v>0</v>
      </c>
      <c r="K213" s="187"/>
      <c r="L213" s="40"/>
      <c r="M213" s="188" t="s">
        <v>1</v>
      </c>
      <c r="N213" s="189" t="s">
        <v>40</v>
      </c>
      <c r="O213" s="72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2" t="s">
        <v>163</v>
      </c>
      <c r="AT213" s="192" t="s">
        <v>125</v>
      </c>
      <c r="AU213" s="192" t="s">
        <v>83</v>
      </c>
      <c r="AY213" s="18" t="s">
        <v>124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8" t="s">
        <v>83</v>
      </c>
      <c r="BK213" s="193">
        <f>ROUND(I213*H213,2)</f>
        <v>0</v>
      </c>
      <c r="BL213" s="18" t="s">
        <v>163</v>
      </c>
      <c r="BM213" s="192" t="s">
        <v>299</v>
      </c>
    </row>
    <row r="214" spans="1:65" s="11" customFormat="1" ht="25.9" customHeight="1">
      <c r="B214" s="166"/>
      <c r="C214" s="167"/>
      <c r="D214" s="168" t="s">
        <v>74</v>
      </c>
      <c r="E214" s="169" t="s">
        <v>300</v>
      </c>
      <c r="F214" s="169" t="s">
        <v>301</v>
      </c>
      <c r="G214" s="167"/>
      <c r="H214" s="167"/>
      <c r="I214" s="170"/>
      <c r="J214" s="171">
        <f>BK214</f>
        <v>0</v>
      </c>
      <c r="K214" s="167"/>
      <c r="L214" s="172"/>
      <c r="M214" s="173"/>
      <c r="N214" s="174"/>
      <c r="O214" s="174"/>
      <c r="P214" s="175">
        <f>SUM(P215:P222)</f>
        <v>0</v>
      </c>
      <c r="Q214" s="174"/>
      <c r="R214" s="175">
        <f>SUM(R215:R222)</f>
        <v>0</v>
      </c>
      <c r="S214" s="174"/>
      <c r="T214" s="176">
        <f>SUM(T215:T222)</f>
        <v>0</v>
      </c>
      <c r="AR214" s="177" t="s">
        <v>83</v>
      </c>
      <c r="AT214" s="178" t="s">
        <v>74</v>
      </c>
      <c r="AU214" s="178" t="s">
        <v>75</v>
      </c>
      <c r="AY214" s="177" t="s">
        <v>124</v>
      </c>
      <c r="BK214" s="179">
        <f>SUM(BK215:BK222)</f>
        <v>0</v>
      </c>
    </row>
    <row r="215" spans="1:65" s="2" customFormat="1" ht="16.5" customHeight="1">
      <c r="A215" s="35"/>
      <c r="B215" s="36"/>
      <c r="C215" s="180" t="s">
        <v>217</v>
      </c>
      <c r="D215" s="180" t="s">
        <v>125</v>
      </c>
      <c r="E215" s="181" t="s">
        <v>302</v>
      </c>
      <c r="F215" s="182" t="s">
        <v>303</v>
      </c>
      <c r="G215" s="183" t="s">
        <v>234</v>
      </c>
      <c r="H215" s="184">
        <v>9.7309999999999999</v>
      </c>
      <c r="I215" s="185"/>
      <c r="J215" s="186">
        <f t="shared" ref="J215:J222" si="0">ROUND(I215*H215,2)</f>
        <v>0</v>
      </c>
      <c r="K215" s="187"/>
      <c r="L215" s="40"/>
      <c r="M215" s="188" t="s">
        <v>1</v>
      </c>
      <c r="N215" s="189" t="s">
        <v>40</v>
      </c>
      <c r="O215" s="72"/>
      <c r="P215" s="190">
        <f t="shared" ref="P215:P222" si="1">O215*H215</f>
        <v>0</v>
      </c>
      <c r="Q215" s="190">
        <v>0</v>
      </c>
      <c r="R215" s="190">
        <f t="shared" ref="R215:R222" si="2">Q215*H215</f>
        <v>0</v>
      </c>
      <c r="S215" s="190">
        <v>0</v>
      </c>
      <c r="T215" s="191">
        <f t="shared" ref="T215:T222" si="3"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2" t="s">
        <v>129</v>
      </c>
      <c r="AT215" s="192" t="s">
        <v>125</v>
      </c>
      <c r="AU215" s="192" t="s">
        <v>83</v>
      </c>
      <c r="AY215" s="18" t="s">
        <v>124</v>
      </c>
      <c r="BE215" s="193">
        <f t="shared" ref="BE215:BE222" si="4">IF(N215="základní",J215,0)</f>
        <v>0</v>
      </c>
      <c r="BF215" s="193">
        <f t="shared" ref="BF215:BF222" si="5">IF(N215="snížená",J215,0)</f>
        <v>0</v>
      </c>
      <c r="BG215" s="193">
        <f t="shared" ref="BG215:BG222" si="6">IF(N215="zákl. přenesená",J215,0)</f>
        <v>0</v>
      </c>
      <c r="BH215" s="193">
        <f t="shared" ref="BH215:BH222" si="7">IF(N215="sníž. přenesená",J215,0)</f>
        <v>0</v>
      </c>
      <c r="BI215" s="193">
        <f t="shared" ref="BI215:BI222" si="8">IF(N215="nulová",J215,0)</f>
        <v>0</v>
      </c>
      <c r="BJ215" s="18" t="s">
        <v>83</v>
      </c>
      <c r="BK215" s="193">
        <f t="shared" ref="BK215:BK222" si="9">ROUND(I215*H215,2)</f>
        <v>0</v>
      </c>
      <c r="BL215" s="18" t="s">
        <v>129</v>
      </c>
      <c r="BM215" s="192" t="s">
        <v>304</v>
      </c>
    </row>
    <row r="216" spans="1:65" s="2" customFormat="1" ht="24.2" customHeight="1">
      <c r="A216" s="35"/>
      <c r="B216" s="36"/>
      <c r="C216" s="180" t="s">
        <v>305</v>
      </c>
      <c r="D216" s="180" t="s">
        <v>125</v>
      </c>
      <c r="E216" s="181" t="s">
        <v>306</v>
      </c>
      <c r="F216" s="182" t="s">
        <v>307</v>
      </c>
      <c r="G216" s="183" t="s">
        <v>234</v>
      </c>
      <c r="H216" s="184">
        <v>0.438</v>
      </c>
      <c r="I216" s="185"/>
      <c r="J216" s="186">
        <f t="shared" si="0"/>
        <v>0</v>
      </c>
      <c r="K216" s="187"/>
      <c r="L216" s="40"/>
      <c r="M216" s="188" t="s">
        <v>1</v>
      </c>
      <c r="N216" s="189" t="s">
        <v>40</v>
      </c>
      <c r="O216" s="72"/>
      <c r="P216" s="190">
        <f t="shared" si="1"/>
        <v>0</v>
      </c>
      <c r="Q216" s="190">
        <v>0</v>
      </c>
      <c r="R216" s="190">
        <f t="shared" si="2"/>
        <v>0</v>
      </c>
      <c r="S216" s="190">
        <v>0</v>
      </c>
      <c r="T216" s="191">
        <f t="shared" si="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2" t="s">
        <v>129</v>
      </c>
      <c r="AT216" s="192" t="s">
        <v>125</v>
      </c>
      <c r="AU216" s="192" t="s">
        <v>83</v>
      </c>
      <c r="AY216" s="18" t="s">
        <v>124</v>
      </c>
      <c r="BE216" s="193">
        <f t="shared" si="4"/>
        <v>0</v>
      </c>
      <c r="BF216" s="193">
        <f t="shared" si="5"/>
        <v>0</v>
      </c>
      <c r="BG216" s="193">
        <f t="shared" si="6"/>
        <v>0</v>
      </c>
      <c r="BH216" s="193">
        <f t="shared" si="7"/>
        <v>0</v>
      </c>
      <c r="BI216" s="193">
        <f t="shared" si="8"/>
        <v>0</v>
      </c>
      <c r="BJ216" s="18" t="s">
        <v>83</v>
      </c>
      <c r="BK216" s="193">
        <f t="shared" si="9"/>
        <v>0</v>
      </c>
      <c r="BL216" s="18" t="s">
        <v>129</v>
      </c>
      <c r="BM216" s="192" t="s">
        <v>308</v>
      </c>
    </row>
    <row r="217" spans="1:65" s="2" customFormat="1" ht="21.75" customHeight="1">
      <c r="A217" s="35"/>
      <c r="B217" s="36"/>
      <c r="C217" s="180" t="s">
        <v>222</v>
      </c>
      <c r="D217" s="180" t="s">
        <v>125</v>
      </c>
      <c r="E217" s="181" t="s">
        <v>309</v>
      </c>
      <c r="F217" s="182" t="s">
        <v>310</v>
      </c>
      <c r="G217" s="183" t="s">
        <v>234</v>
      </c>
      <c r="H217" s="184">
        <v>67.543000000000006</v>
      </c>
      <c r="I217" s="185"/>
      <c r="J217" s="186">
        <f t="shared" si="0"/>
        <v>0</v>
      </c>
      <c r="K217" s="187"/>
      <c r="L217" s="40"/>
      <c r="M217" s="188" t="s">
        <v>1</v>
      </c>
      <c r="N217" s="189" t="s">
        <v>40</v>
      </c>
      <c r="O217" s="72"/>
      <c r="P217" s="190">
        <f t="shared" si="1"/>
        <v>0</v>
      </c>
      <c r="Q217" s="190">
        <v>0</v>
      </c>
      <c r="R217" s="190">
        <f t="shared" si="2"/>
        <v>0</v>
      </c>
      <c r="S217" s="190">
        <v>0</v>
      </c>
      <c r="T217" s="191">
        <f t="shared" si="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2" t="s">
        <v>129</v>
      </c>
      <c r="AT217" s="192" t="s">
        <v>125</v>
      </c>
      <c r="AU217" s="192" t="s">
        <v>83</v>
      </c>
      <c r="AY217" s="18" t="s">
        <v>124</v>
      </c>
      <c r="BE217" s="193">
        <f t="shared" si="4"/>
        <v>0</v>
      </c>
      <c r="BF217" s="193">
        <f t="shared" si="5"/>
        <v>0</v>
      </c>
      <c r="BG217" s="193">
        <f t="shared" si="6"/>
        <v>0</v>
      </c>
      <c r="BH217" s="193">
        <f t="shared" si="7"/>
        <v>0</v>
      </c>
      <c r="BI217" s="193">
        <f t="shared" si="8"/>
        <v>0</v>
      </c>
      <c r="BJ217" s="18" t="s">
        <v>83</v>
      </c>
      <c r="BK217" s="193">
        <f t="shared" si="9"/>
        <v>0</v>
      </c>
      <c r="BL217" s="18" t="s">
        <v>129</v>
      </c>
      <c r="BM217" s="192" t="s">
        <v>311</v>
      </c>
    </row>
    <row r="218" spans="1:65" s="2" customFormat="1" ht="24.2" customHeight="1">
      <c r="A218" s="35"/>
      <c r="B218" s="36"/>
      <c r="C218" s="180" t="s">
        <v>312</v>
      </c>
      <c r="D218" s="180" t="s">
        <v>125</v>
      </c>
      <c r="E218" s="181" t="s">
        <v>313</v>
      </c>
      <c r="F218" s="182" t="s">
        <v>314</v>
      </c>
      <c r="G218" s="183" t="s">
        <v>234</v>
      </c>
      <c r="H218" s="184">
        <v>2.3149999999999999</v>
      </c>
      <c r="I218" s="185"/>
      <c r="J218" s="186">
        <f t="shared" si="0"/>
        <v>0</v>
      </c>
      <c r="K218" s="187"/>
      <c r="L218" s="40"/>
      <c r="M218" s="188" t="s">
        <v>1</v>
      </c>
      <c r="N218" s="189" t="s">
        <v>40</v>
      </c>
      <c r="O218" s="72"/>
      <c r="P218" s="190">
        <f t="shared" si="1"/>
        <v>0</v>
      </c>
      <c r="Q218" s="190">
        <v>0</v>
      </c>
      <c r="R218" s="190">
        <f t="shared" si="2"/>
        <v>0</v>
      </c>
      <c r="S218" s="190">
        <v>0</v>
      </c>
      <c r="T218" s="191">
        <f t="shared" si="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2" t="s">
        <v>129</v>
      </c>
      <c r="AT218" s="192" t="s">
        <v>125</v>
      </c>
      <c r="AU218" s="192" t="s">
        <v>83</v>
      </c>
      <c r="AY218" s="18" t="s">
        <v>124</v>
      </c>
      <c r="BE218" s="193">
        <f t="shared" si="4"/>
        <v>0</v>
      </c>
      <c r="BF218" s="193">
        <f t="shared" si="5"/>
        <v>0</v>
      </c>
      <c r="BG218" s="193">
        <f t="shared" si="6"/>
        <v>0</v>
      </c>
      <c r="BH218" s="193">
        <f t="shared" si="7"/>
        <v>0</v>
      </c>
      <c r="BI218" s="193">
        <f t="shared" si="8"/>
        <v>0</v>
      </c>
      <c r="BJ218" s="18" t="s">
        <v>83</v>
      </c>
      <c r="BK218" s="193">
        <f t="shared" si="9"/>
        <v>0</v>
      </c>
      <c r="BL218" s="18" t="s">
        <v>129</v>
      </c>
      <c r="BM218" s="192" t="s">
        <v>315</v>
      </c>
    </row>
    <row r="219" spans="1:65" s="2" customFormat="1" ht="24.2" customHeight="1">
      <c r="A219" s="35"/>
      <c r="B219" s="36"/>
      <c r="C219" s="180" t="s">
        <v>226</v>
      </c>
      <c r="D219" s="180" t="s">
        <v>125</v>
      </c>
      <c r="E219" s="181" t="s">
        <v>316</v>
      </c>
      <c r="F219" s="182" t="s">
        <v>317</v>
      </c>
      <c r="G219" s="183" t="s">
        <v>234</v>
      </c>
      <c r="H219" s="184">
        <v>676.92600000000004</v>
      </c>
      <c r="I219" s="185"/>
      <c r="J219" s="186">
        <f t="shared" si="0"/>
        <v>0</v>
      </c>
      <c r="K219" s="187"/>
      <c r="L219" s="40"/>
      <c r="M219" s="188" t="s">
        <v>1</v>
      </c>
      <c r="N219" s="189" t="s">
        <v>40</v>
      </c>
      <c r="O219" s="72"/>
      <c r="P219" s="190">
        <f t="shared" si="1"/>
        <v>0</v>
      </c>
      <c r="Q219" s="190">
        <v>0</v>
      </c>
      <c r="R219" s="190">
        <f t="shared" si="2"/>
        <v>0</v>
      </c>
      <c r="S219" s="190">
        <v>0</v>
      </c>
      <c r="T219" s="191">
        <f t="shared" si="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2" t="s">
        <v>129</v>
      </c>
      <c r="AT219" s="192" t="s">
        <v>125</v>
      </c>
      <c r="AU219" s="192" t="s">
        <v>83</v>
      </c>
      <c r="AY219" s="18" t="s">
        <v>124</v>
      </c>
      <c r="BE219" s="193">
        <f t="shared" si="4"/>
        <v>0</v>
      </c>
      <c r="BF219" s="193">
        <f t="shared" si="5"/>
        <v>0</v>
      </c>
      <c r="BG219" s="193">
        <f t="shared" si="6"/>
        <v>0</v>
      </c>
      <c r="BH219" s="193">
        <f t="shared" si="7"/>
        <v>0</v>
      </c>
      <c r="BI219" s="193">
        <f t="shared" si="8"/>
        <v>0</v>
      </c>
      <c r="BJ219" s="18" t="s">
        <v>83</v>
      </c>
      <c r="BK219" s="193">
        <f t="shared" si="9"/>
        <v>0</v>
      </c>
      <c r="BL219" s="18" t="s">
        <v>129</v>
      </c>
      <c r="BM219" s="192" t="s">
        <v>318</v>
      </c>
    </row>
    <row r="220" spans="1:65" s="2" customFormat="1" ht="24.2" customHeight="1">
      <c r="A220" s="35"/>
      <c r="B220" s="36"/>
      <c r="C220" s="180" t="s">
        <v>319</v>
      </c>
      <c r="D220" s="180" t="s">
        <v>125</v>
      </c>
      <c r="E220" s="181" t="s">
        <v>320</v>
      </c>
      <c r="F220" s="182" t="s">
        <v>321</v>
      </c>
      <c r="G220" s="183" t="s">
        <v>234</v>
      </c>
      <c r="H220" s="184">
        <v>1039.8969999999999</v>
      </c>
      <c r="I220" s="185"/>
      <c r="J220" s="186">
        <f t="shared" si="0"/>
        <v>0</v>
      </c>
      <c r="K220" s="187"/>
      <c r="L220" s="40"/>
      <c r="M220" s="188" t="s">
        <v>1</v>
      </c>
      <c r="N220" s="189" t="s">
        <v>40</v>
      </c>
      <c r="O220" s="72"/>
      <c r="P220" s="190">
        <f t="shared" si="1"/>
        <v>0</v>
      </c>
      <c r="Q220" s="190">
        <v>0</v>
      </c>
      <c r="R220" s="190">
        <f t="shared" si="2"/>
        <v>0</v>
      </c>
      <c r="S220" s="190">
        <v>0</v>
      </c>
      <c r="T220" s="191">
        <f t="shared" si="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2" t="s">
        <v>129</v>
      </c>
      <c r="AT220" s="192" t="s">
        <v>125</v>
      </c>
      <c r="AU220" s="192" t="s">
        <v>83</v>
      </c>
      <c r="AY220" s="18" t="s">
        <v>124</v>
      </c>
      <c r="BE220" s="193">
        <f t="shared" si="4"/>
        <v>0</v>
      </c>
      <c r="BF220" s="193">
        <f t="shared" si="5"/>
        <v>0</v>
      </c>
      <c r="BG220" s="193">
        <f t="shared" si="6"/>
        <v>0</v>
      </c>
      <c r="BH220" s="193">
        <f t="shared" si="7"/>
        <v>0</v>
      </c>
      <c r="BI220" s="193">
        <f t="shared" si="8"/>
        <v>0</v>
      </c>
      <c r="BJ220" s="18" t="s">
        <v>83</v>
      </c>
      <c r="BK220" s="193">
        <f t="shared" si="9"/>
        <v>0</v>
      </c>
      <c r="BL220" s="18" t="s">
        <v>129</v>
      </c>
      <c r="BM220" s="192" t="s">
        <v>322</v>
      </c>
    </row>
    <row r="221" spans="1:65" s="2" customFormat="1" ht="24.2" customHeight="1">
      <c r="A221" s="35"/>
      <c r="B221" s="36"/>
      <c r="C221" s="180" t="s">
        <v>229</v>
      </c>
      <c r="D221" s="180" t="s">
        <v>125</v>
      </c>
      <c r="E221" s="181" t="s">
        <v>323</v>
      </c>
      <c r="F221" s="182" t="s">
        <v>324</v>
      </c>
      <c r="G221" s="183" t="s">
        <v>234</v>
      </c>
      <c r="H221" s="184">
        <v>1797.2639999999999</v>
      </c>
      <c r="I221" s="185"/>
      <c r="J221" s="186">
        <f t="shared" si="0"/>
        <v>0</v>
      </c>
      <c r="K221" s="187"/>
      <c r="L221" s="40"/>
      <c r="M221" s="188" t="s">
        <v>1</v>
      </c>
      <c r="N221" s="189" t="s">
        <v>40</v>
      </c>
      <c r="O221" s="72"/>
      <c r="P221" s="190">
        <f t="shared" si="1"/>
        <v>0</v>
      </c>
      <c r="Q221" s="190">
        <v>0</v>
      </c>
      <c r="R221" s="190">
        <f t="shared" si="2"/>
        <v>0</v>
      </c>
      <c r="S221" s="190">
        <v>0</v>
      </c>
      <c r="T221" s="191">
        <f t="shared" si="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2" t="s">
        <v>129</v>
      </c>
      <c r="AT221" s="192" t="s">
        <v>125</v>
      </c>
      <c r="AU221" s="192" t="s">
        <v>83</v>
      </c>
      <c r="AY221" s="18" t="s">
        <v>124</v>
      </c>
      <c r="BE221" s="193">
        <f t="shared" si="4"/>
        <v>0</v>
      </c>
      <c r="BF221" s="193">
        <f t="shared" si="5"/>
        <v>0</v>
      </c>
      <c r="BG221" s="193">
        <f t="shared" si="6"/>
        <v>0</v>
      </c>
      <c r="BH221" s="193">
        <f t="shared" si="7"/>
        <v>0</v>
      </c>
      <c r="BI221" s="193">
        <f t="shared" si="8"/>
        <v>0</v>
      </c>
      <c r="BJ221" s="18" t="s">
        <v>83</v>
      </c>
      <c r="BK221" s="193">
        <f t="shared" si="9"/>
        <v>0</v>
      </c>
      <c r="BL221" s="18" t="s">
        <v>129</v>
      </c>
      <c r="BM221" s="192" t="s">
        <v>325</v>
      </c>
    </row>
    <row r="222" spans="1:65" s="2" customFormat="1" ht="21.75" customHeight="1">
      <c r="A222" s="35"/>
      <c r="B222" s="36"/>
      <c r="C222" s="180" t="s">
        <v>326</v>
      </c>
      <c r="D222" s="180" t="s">
        <v>125</v>
      </c>
      <c r="E222" s="181" t="s">
        <v>327</v>
      </c>
      <c r="F222" s="182" t="s">
        <v>328</v>
      </c>
      <c r="G222" s="183" t="s">
        <v>234</v>
      </c>
      <c r="H222" s="184">
        <v>97052.262000000002</v>
      </c>
      <c r="I222" s="185"/>
      <c r="J222" s="186">
        <f t="shared" si="0"/>
        <v>0</v>
      </c>
      <c r="K222" s="187"/>
      <c r="L222" s="40"/>
      <c r="M222" s="188" t="s">
        <v>1</v>
      </c>
      <c r="N222" s="189" t="s">
        <v>40</v>
      </c>
      <c r="O222" s="72"/>
      <c r="P222" s="190">
        <f t="shared" si="1"/>
        <v>0</v>
      </c>
      <c r="Q222" s="190">
        <v>0</v>
      </c>
      <c r="R222" s="190">
        <f t="shared" si="2"/>
        <v>0</v>
      </c>
      <c r="S222" s="190">
        <v>0</v>
      </c>
      <c r="T222" s="191">
        <f t="shared" si="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2" t="s">
        <v>129</v>
      </c>
      <c r="AT222" s="192" t="s">
        <v>125</v>
      </c>
      <c r="AU222" s="192" t="s">
        <v>83</v>
      </c>
      <c r="AY222" s="18" t="s">
        <v>124</v>
      </c>
      <c r="BE222" s="193">
        <f t="shared" si="4"/>
        <v>0</v>
      </c>
      <c r="BF222" s="193">
        <f t="shared" si="5"/>
        <v>0</v>
      </c>
      <c r="BG222" s="193">
        <f t="shared" si="6"/>
        <v>0</v>
      </c>
      <c r="BH222" s="193">
        <f t="shared" si="7"/>
        <v>0</v>
      </c>
      <c r="BI222" s="193">
        <f t="shared" si="8"/>
        <v>0</v>
      </c>
      <c r="BJ222" s="18" t="s">
        <v>83</v>
      </c>
      <c r="BK222" s="193">
        <f t="shared" si="9"/>
        <v>0</v>
      </c>
      <c r="BL222" s="18" t="s">
        <v>129</v>
      </c>
      <c r="BM222" s="192" t="s">
        <v>329</v>
      </c>
    </row>
    <row r="223" spans="1:65" s="11" customFormat="1" ht="25.9" customHeight="1">
      <c r="B223" s="166"/>
      <c r="C223" s="167"/>
      <c r="D223" s="168" t="s">
        <v>74</v>
      </c>
      <c r="E223" s="169" t="s">
        <v>330</v>
      </c>
      <c r="F223" s="169" t="s">
        <v>331</v>
      </c>
      <c r="G223" s="167"/>
      <c r="H223" s="167"/>
      <c r="I223" s="170"/>
      <c r="J223" s="171">
        <f>BK223</f>
        <v>0</v>
      </c>
      <c r="K223" s="167"/>
      <c r="L223" s="172"/>
      <c r="M223" s="173"/>
      <c r="N223" s="174"/>
      <c r="O223" s="174"/>
      <c r="P223" s="175">
        <f>SUM(P224:P231)</f>
        <v>0</v>
      </c>
      <c r="Q223" s="174"/>
      <c r="R223" s="175">
        <f>SUM(R224:R231)</f>
        <v>0</v>
      </c>
      <c r="S223" s="174"/>
      <c r="T223" s="176">
        <f>SUM(T224:T231)</f>
        <v>0</v>
      </c>
      <c r="AR223" s="177" t="s">
        <v>83</v>
      </c>
      <c r="AT223" s="178" t="s">
        <v>74</v>
      </c>
      <c r="AU223" s="178" t="s">
        <v>75</v>
      </c>
      <c r="AY223" s="177" t="s">
        <v>124</v>
      </c>
      <c r="BK223" s="179">
        <f>SUM(BK224:BK231)</f>
        <v>0</v>
      </c>
    </row>
    <row r="224" spans="1:65" s="2" customFormat="1" ht="16.5" customHeight="1">
      <c r="A224" s="35"/>
      <c r="B224" s="36"/>
      <c r="C224" s="180" t="s">
        <v>235</v>
      </c>
      <c r="D224" s="180" t="s">
        <v>125</v>
      </c>
      <c r="E224" s="181" t="s">
        <v>332</v>
      </c>
      <c r="F224" s="182" t="s">
        <v>333</v>
      </c>
      <c r="G224" s="183" t="s">
        <v>334</v>
      </c>
      <c r="H224" s="184">
        <v>1</v>
      </c>
      <c r="I224" s="185"/>
      <c r="J224" s="186">
        <f t="shared" ref="J224:J231" si="10">ROUND(I224*H224,2)</f>
        <v>0</v>
      </c>
      <c r="K224" s="187"/>
      <c r="L224" s="40"/>
      <c r="M224" s="188" t="s">
        <v>1</v>
      </c>
      <c r="N224" s="189" t="s">
        <v>40</v>
      </c>
      <c r="O224" s="72"/>
      <c r="P224" s="190">
        <f t="shared" ref="P224:P231" si="11">O224*H224</f>
        <v>0</v>
      </c>
      <c r="Q224" s="190">
        <v>0</v>
      </c>
      <c r="R224" s="190">
        <f t="shared" ref="R224:R231" si="12">Q224*H224</f>
        <v>0</v>
      </c>
      <c r="S224" s="190">
        <v>0</v>
      </c>
      <c r="T224" s="191">
        <f t="shared" ref="T224:T231" si="13"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2" t="s">
        <v>129</v>
      </c>
      <c r="AT224" s="192" t="s">
        <v>125</v>
      </c>
      <c r="AU224" s="192" t="s">
        <v>83</v>
      </c>
      <c r="AY224" s="18" t="s">
        <v>124</v>
      </c>
      <c r="BE224" s="193">
        <f t="shared" ref="BE224:BE231" si="14">IF(N224="základní",J224,0)</f>
        <v>0</v>
      </c>
      <c r="BF224" s="193">
        <f t="shared" ref="BF224:BF231" si="15">IF(N224="snížená",J224,0)</f>
        <v>0</v>
      </c>
      <c r="BG224" s="193">
        <f t="shared" ref="BG224:BG231" si="16">IF(N224="zákl. přenesená",J224,0)</f>
        <v>0</v>
      </c>
      <c r="BH224" s="193">
        <f t="shared" ref="BH224:BH231" si="17">IF(N224="sníž. přenesená",J224,0)</f>
        <v>0</v>
      </c>
      <c r="BI224" s="193">
        <f t="shared" ref="BI224:BI231" si="18">IF(N224="nulová",J224,0)</f>
        <v>0</v>
      </c>
      <c r="BJ224" s="18" t="s">
        <v>83</v>
      </c>
      <c r="BK224" s="193">
        <f t="shared" ref="BK224:BK231" si="19">ROUND(I224*H224,2)</f>
        <v>0</v>
      </c>
      <c r="BL224" s="18" t="s">
        <v>129</v>
      </c>
      <c r="BM224" s="192" t="s">
        <v>335</v>
      </c>
    </row>
    <row r="225" spans="1:65" s="2" customFormat="1" ht="16.5" customHeight="1">
      <c r="A225" s="35"/>
      <c r="B225" s="36"/>
      <c r="C225" s="180" t="s">
        <v>336</v>
      </c>
      <c r="D225" s="180" t="s">
        <v>125</v>
      </c>
      <c r="E225" s="181" t="s">
        <v>337</v>
      </c>
      <c r="F225" s="182" t="s">
        <v>338</v>
      </c>
      <c r="G225" s="183" t="s">
        <v>334</v>
      </c>
      <c r="H225" s="184">
        <v>1</v>
      </c>
      <c r="I225" s="185"/>
      <c r="J225" s="186">
        <f t="shared" si="10"/>
        <v>0</v>
      </c>
      <c r="K225" s="187"/>
      <c r="L225" s="40"/>
      <c r="M225" s="188" t="s">
        <v>1</v>
      </c>
      <c r="N225" s="189" t="s">
        <v>40</v>
      </c>
      <c r="O225" s="72"/>
      <c r="P225" s="190">
        <f t="shared" si="11"/>
        <v>0</v>
      </c>
      <c r="Q225" s="190">
        <v>0</v>
      </c>
      <c r="R225" s="190">
        <f t="shared" si="12"/>
        <v>0</v>
      </c>
      <c r="S225" s="190">
        <v>0</v>
      </c>
      <c r="T225" s="191">
        <f t="shared" si="1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2" t="s">
        <v>129</v>
      </c>
      <c r="AT225" s="192" t="s">
        <v>125</v>
      </c>
      <c r="AU225" s="192" t="s">
        <v>83</v>
      </c>
      <c r="AY225" s="18" t="s">
        <v>124</v>
      </c>
      <c r="BE225" s="193">
        <f t="shared" si="14"/>
        <v>0</v>
      </c>
      <c r="BF225" s="193">
        <f t="shared" si="15"/>
        <v>0</v>
      </c>
      <c r="BG225" s="193">
        <f t="shared" si="16"/>
        <v>0</v>
      </c>
      <c r="BH225" s="193">
        <f t="shared" si="17"/>
        <v>0</v>
      </c>
      <c r="BI225" s="193">
        <f t="shared" si="18"/>
        <v>0</v>
      </c>
      <c r="BJ225" s="18" t="s">
        <v>83</v>
      </c>
      <c r="BK225" s="193">
        <f t="shared" si="19"/>
        <v>0</v>
      </c>
      <c r="BL225" s="18" t="s">
        <v>129</v>
      </c>
      <c r="BM225" s="192" t="s">
        <v>339</v>
      </c>
    </row>
    <row r="226" spans="1:65" s="2" customFormat="1" ht="16.5" customHeight="1">
      <c r="A226" s="35"/>
      <c r="B226" s="36"/>
      <c r="C226" s="180" t="s">
        <v>241</v>
      </c>
      <c r="D226" s="180" t="s">
        <v>125</v>
      </c>
      <c r="E226" s="181" t="s">
        <v>340</v>
      </c>
      <c r="F226" s="182" t="s">
        <v>341</v>
      </c>
      <c r="G226" s="183" t="s">
        <v>334</v>
      </c>
      <c r="H226" s="184">
        <v>1</v>
      </c>
      <c r="I226" s="185"/>
      <c r="J226" s="186">
        <f t="shared" si="10"/>
        <v>0</v>
      </c>
      <c r="K226" s="187"/>
      <c r="L226" s="40"/>
      <c r="M226" s="188" t="s">
        <v>1</v>
      </c>
      <c r="N226" s="189" t="s">
        <v>40</v>
      </c>
      <c r="O226" s="72"/>
      <c r="P226" s="190">
        <f t="shared" si="11"/>
        <v>0</v>
      </c>
      <c r="Q226" s="190">
        <v>0</v>
      </c>
      <c r="R226" s="190">
        <f t="shared" si="12"/>
        <v>0</v>
      </c>
      <c r="S226" s="190">
        <v>0</v>
      </c>
      <c r="T226" s="191">
        <f t="shared" si="1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2" t="s">
        <v>129</v>
      </c>
      <c r="AT226" s="192" t="s">
        <v>125</v>
      </c>
      <c r="AU226" s="192" t="s">
        <v>83</v>
      </c>
      <c r="AY226" s="18" t="s">
        <v>124</v>
      </c>
      <c r="BE226" s="193">
        <f t="shared" si="14"/>
        <v>0</v>
      </c>
      <c r="BF226" s="193">
        <f t="shared" si="15"/>
        <v>0</v>
      </c>
      <c r="BG226" s="193">
        <f t="shared" si="16"/>
        <v>0</v>
      </c>
      <c r="BH226" s="193">
        <f t="shared" si="17"/>
        <v>0</v>
      </c>
      <c r="BI226" s="193">
        <f t="shared" si="18"/>
        <v>0</v>
      </c>
      <c r="BJ226" s="18" t="s">
        <v>83</v>
      </c>
      <c r="BK226" s="193">
        <f t="shared" si="19"/>
        <v>0</v>
      </c>
      <c r="BL226" s="18" t="s">
        <v>129</v>
      </c>
      <c r="BM226" s="192" t="s">
        <v>342</v>
      </c>
    </row>
    <row r="227" spans="1:65" s="2" customFormat="1" ht="16.5" customHeight="1">
      <c r="A227" s="35"/>
      <c r="B227" s="36"/>
      <c r="C227" s="180" t="s">
        <v>343</v>
      </c>
      <c r="D227" s="180" t="s">
        <v>125</v>
      </c>
      <c r="E227" s="181" t="s">
        <v>344</v>
      </c>
      <c r="F227" s="182" t="s">
        <v>345</v>
      </c>
      <c r="G227" s="183" t="s">
        <v>334</v>
      </c>
      <c r="H227" s="184">
        <v>1</v>
      </c>
      <c r="I227" s="185"/>
      <c r="J227" s="186">
        <f t="shared" si="10"/>
        <v>0</v>
      </c>
      <c r="K227" s="187"/>
      <c r="L227" s="40"/>
      <c r="M227" s="188" t="s">
        <v>1</v>
      </c>
      <c r="N227" s="189" t="s">
        <v>40</v>
      </c>
      <c r="O227" s="72"/>
      <c r="P227" s="190">
        <f t="shared" si="11"/>
        <v>0</v>
      </c>
      <c r="Q227" s="190">
        <v>0</v>
      </c>
      <c r="R227" s="190">
        <f t="shared" si="12"/>
        <v>0</v>
      </c>
      <c r="S227" s="190">
        <v>0</v>
      </c>
      <c r="T227" s="191">
        <f t="shared" si="13"/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2" t="s">
        <v>129</v>
      </c>
      <c r="AT227" s="192" t="s">
        <v>125</v>
      </c>
      <c r="AU227" s="192" t="s">
        <v>83</v>
      </c>
      <c r="AY227" s="18" t="s">
        <v>124</v>
      </c>
      <c r="BE227" s="193">
        <f t="shared" si="14"/>
        <v>0</v>
      </c>
      <c r="BF227" s="193">
        <f t="shared" si="15"/>
        <v>0</v>
      </c>
      <c r="BG227" s="193">
        <f t="shared" si="16"/>
        <v>0</v>
      </c>
      <c r="BH227" s="193">
        <f t="shared" si="17"/>
        <v>0</v>
      </c>
      <c r="BI227" s="193">
        <f t="shared" si="18"/>
        <v>0</v>
      </c>
      <c r="BJ227" s="18" t="s">
        <v>83</v>
      </c>
      <c r="BK227" s="193">
        <f t="shared" si="19"/>
        <v>0</v>
      </c>
      <c r="BL227" s="18" t="s">
        <v>129</v>
      </c>
      <c r="BM227" s="192" t="s">
        <v>148</v>
      </c>
    </row>
    <row r="228" spans="1:65" s="2" customFormat="1" ht="16.5" customHeight="1">
      <c r="A228" s="35"/>
      <c r="B228" s="36"/>
      <c r="C228" s="180" t="s">
        <v>246</v>
      </c>
      <c r="D228" s="180" t="s">
        <v>125</v>
      </c>
      <c r="E228" s="181" t="s">
        <v>346</v>
      </c>
      <c r="F228" s="182" t="s">
        <v>347</v>
      </c>
      <c r="G228" s="183" t="s">
        <v>334</v>
      </c>
      <c r="H228" s="184">
        <v>1</v>
      </c>
      <c r="I228" s="185"/>
      <c r="J228" s="186">
        <f t="shared" si="10"/>
        <v>0</v>
      </c>
      <c r="K228" s="187"/>
      <c r="L228" s="40"/>
      <c r="M228" s="188" t="s">
        <v>1</v>
      </c>
      <c r="N228" s="189" t="s">
        <v>40</v>
      </c>
      <c r="O228" s="72"/>
      <c r="P228" s="190">
        <f t="shared" si="11"/>
        <v>0</v>
      </c>
      <c r="Q228" s="190">
        <v>0</v>
      </c>
      <c r="R228" s="190">
        <f t="shared" si="12"/>
        <v>0</v>
      </c>
      <c r="S228" s="190">
        <v>0</v>
      </c>
      <c r="T228" s="191">
        <f t="shared" si="13"/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2" t="s">
        <v>129</v>
      </c>
      <c r="AT228" s="192" t="s">
        <v>125</v>
      </c>
      <c r="AU228" s="192" t="s">
        <v>83</v>
      </c>
      <c r="AY228" s="18" t="s">
        <v>124</v>
      </c>
      <c r="BE228" s="193">
        <f t="shared" si="14"/>
        <v>0</v>
      </c>
      <c r="BF228" s="193">
        <f t="shared" si="15"/>
        <v>0</v>
      </c>
      <c r="BG228" s="193">
        <f t="shared" si="16"/>
        <v>0</v>
      </c>
      <c r="BH228" s="193">
        <f t="shared" si="17"/>
        <v>0</v>
      </c>
      <c r="BI228" s="193">
        <f t="shared" si="18"/>
        <v>0</v>
      </c>
      <c r="BJ228" s="18" t="s">
        <v>83</v>
      </c>
      <c r="BK228" s="193">
        <f t="shared" si="19"/>
        <v>0</v>
      </c>
      <c r="BL228" s="18" t="s">
        <v>129</v>
      </c>
      <c r="BM228" s="192" t="s">
        <v>179</v>
      </c>
    </row>
    <row r="229" spans="1:65" s="2" customFormat="1" ht="16.5" customHeight="1">
      <c r="A229" s="35"/>
      <c r="B229" s="36"/>
      <c r="C229" s="180" t="s">
        <v>348</v>
      </c>
      <c r="D229" s="180" t="s">
        <v>125</v>
      </c>
      <c r="E229" s="181" t="s">
        <v>349</v>
      </c>
      <c r="F229" s="182" t="s">
        <v>350</v>
      </c>
      <c r="G229" s="183" t="s">
        <v>334</v>
      </c>
      <c r="H229" s="184">
        <v>1</v>
      </c>
      <c r="I229" s="185"/>
      <c r="J229" s="186">
        <f t="shared" si="10"/>
        <v>0</v>
      </c>
      <c r="K229" s="187"/>
      <c r="L229" s="40"/>
      <c r="M229" s="188" t="s">
        <v>1</v>
      </c>
      <c r="N229" s="189" t="s">
        <v>40</v>
      </c>
      <c r="O229" s="72"/>
      <c r="P229" s="190">
        <f t="shared" si="11"/>
        <v>0</v>
      </c>
      <c r="Q229" s="190">
        <v>0</v>
      </c>
      <c r="R229" s="190">
        <f t="shared" si="12"/>
        <v>0</v>
      </c>
      <c r="S229" s="190">
        <v>0</v>
      </c>
      <c r="T229" s="191">
        <f t="shared" si="13"/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2" t="s">
        <v>129</v>
      </c>
      <c r="AT229" s="192" t="s">
        <v>125</v>
      </c>
      <c r="AU229" s="192" t="s">
        <v>83</v>
      </c>
      <c r="AY229" s="18" t="s">
        <v>124</v>
      </c>
      <c r="BE229" s="193">
        <f t="shared" si="14"/>
        <v>0</v>
      </c>
      <c r="BF229" s="193">
        <f t="shared" si="15"/>
        <v>0</v>
      </c>
      <c r="BG229" s="193">
        <f t="shared" si="16"/>
        <v>0</v>
      </c>
      <c r="BH229" s="193">
        <f t="shared" si="17"/>
        <v>0</v>
      </c>
      <c r="BI229" s="193">
        <f t="shared" si="18"/>
        <v>0</v>
      </c>
      <c r="BJ229" s="18" t="s">
        <v>83</v>
      </c>
      <c r="BK229" s="193">
        <f t="shared" si="19"/>
        <v>0</v>
      </c>
      <c r="BL229" s="18" t="s">
        <v>129</v>
      </c>
      <c r="BM229" s="192" t="s">
        <v>351</v>
      </c>
    </row>
    <row r="230" spans="1:65" s="2" customFormat="1" ht="16.5" customHeight="1">
      <c r="A230" s="35"/>
      <c r="B230" s="36"/>
      <c r="C230" s="180" t="s">
        <v>251</v>
      </c>
      <c r="D230" s="180" t="s">
        <v>125</v>
      </c>
      <c r="E230" s="181" t="s">
        <v>352</v>
      </c>
      <c r="F230" s="182" t="s">
        <v>353</v>
      </c>
      <c r="G230" s="183" t="s">
        <v>334</v>
      </c>
      <c r="H230" s="184">
        <v>1</v>
      </c>
      <c r="I230" s="185"/>
      <c r="J230" s="186">
        <f t="shared" si="10"/>
        <v>0</v>
      </c>
      <c r="K230" s="187"/>
      <c r="L230" s="40"/>
      <c r="M230" s="188" t="s">
        <v>1</v>
      </c>
      <c r="N230" s="189" t="s">
        <v>40</v>
      </c>
      <c r="O230" s="72"/>
      <c r="P230" s="190">
        <f t="shared" si="11"/>
        <v>0</v>
      </c>
      <c r="Q230" s="190">
        <v>0</v>
      </c>
      <c r="R230" s="190">
        <f t="shared" si="12"/>
        <v>0</v>
      </c>
      <c r="S230" s="190">
        <v>0</v>
      </c>
      <c r="T230" s="191">
        <f t="shared" si="1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2" t="s">
        <v>129</v>
      </c>
      <c r="AT230" s="192" t="s">
        <v>125</v>
      </c>
      <c r="AU230" s="192" t="s">
        <v>83</v>
      </c>
      <c r="AY230" s="18" t="s">
        <v>124</v>
      </c>
      <c r="BE230" s="193">
        <f t="shared" si="14"/>
        <v>0</v>
      </c>
      <c r="BF230" s="193">
        <f t="shared" si="15"/>
        <v>0</v>
      </c>
      <c r="BG230" s="193">
        <f t="shared" si="16"/>
        <v>0</v>
      </c>
      <c r="BH230" s="193">
        <f t="shared" si="17"/>
        <v>0</v>
      </c>
      <c r="BI230" s="193">
        <f t="shared" si="18"/>
        <v>0</v>
      </c>
      <c r="BJ230" s="18" t="s">
        <v>83</v>
      </c>
      <c r="BK230" s="193">
        <f t="shared" si="19"/>
        <v>0</v>
      </c>
      <c r="BL230" s="18" t="s">
        <v>129</v>
      </c>
      <c r="BM230" s="192" t="s">
        <v>354</v>
      </c>
    </row>
    <row r="231" spans="1:65" s="2" customFormat="1" ht="16.5" customHeight="1">
      <c r="A231" s="35"/>
      <c r="B231" s="36"/>
      <c r="C231" s="180" t="s">
        <v>355</v>
      </c>
      <c r="D231" s="180" t="s">
        <v>125</v>
      </c>
      <c r="E231" s="181" t="s">
        <v>356</v>
      </c>
      <c r="F231" s="182" t="s">
        <v>357</v>
      </c>
      <c r="G231" s="183" t="s">
        <v>334</v>
      </c>
      <c r="H231" s="184">
        <v>1</v>
      </c>
      <c r="I231" s="185"/>
      <c r="J231" s="186">
        <f t="shared" si="10"/>
        <v>0</v>
      </c>
      <c r="K231" s="187"/>
      <c r="L231" s="40"/>
      <c r="M231" s="238" t="s">
        <v>1</v>
      </c>
      <c r="N231" s="239" t="s">
        <v>40</v>
      </c>
      <c r="O231" s="240"/>
      <c r="P231" s="241">
        <f t="shared" si="11"/>
        <v>0</v>
      </c>
      <c r="Q231" s="241">
        <v>0</v>
      </c>
      <c r="R231" s="241">
        <f t="shared" si="12"/>
        <v>0</v>
      </c>
      <c r="S231" s="241">
        <v>0</v>
      </c>
      <c r="T231" s="242">
        <f t="shared" si="1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2" t="s">
        <v>129</v>
      </c>
      <c r="AT231" s="192" t="s">
        <v>125</v>
      </c>
      <c r="AU231" s="192" t="s">
        <v>83</v>
      </c>
      <c r="AY231" s="18" t="s">
        <v>124</v>
      </c>
      <c r="BE231" s="193">
        <f t="shared" si="14"/>
        <v>0</v>
      </c>
      <c r="BF231" s="193">
        <f t="shared" si="15"/>
        <v>0</v>
      </c>
      <c r="BG231" s="193">
        <f t="shared" si="16"/>
        <v>0</v>
      </c>
      <c r="BH231" s="193">
        <f t="shared" si="17"/>
        <v>0</v>
      </c>
      <c r="BI231" s="193">
        <f t="shared" si="18"/>
        <v>0</v>
      </c>
      <c r="BJ231" s="18" t="s">
        <v>83</v>
      </c>
      <c r="BK231" s="193">
        <f t="shared" si="19"/>
        <v>0</v>
      </c>
      <c r="BL231" s="18" t="s">
        <v>129</v>
      </c>
      <c r="BM231" s="192" t="s">
        <v>358</v>
      </c>
    </row>
    <row r="232" spans="1:65" s="2" customFormat="1" ht="6.95" customHeight="1">
      <c r="A232" s="35"/>
      <c r="B232" s="55"/>
      <c r="C232" s="56"/>
      <c r="D232" s="56"/>
      <c r="E232" s="56"/>
      <c r="F232" s="56"/>
      <c r="G232" s="56"/>
      <c r="H232" s="56"/>
      <c r="I232" s="56"/>
      <c r="J232" s="56"/>
      <c r="K232" s="56"/>
      <c r="L232" s="40"/>
      <c r="M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</row>
  </sheetData>
  <sheetProtection algorithmName="SHA-512" hashValue="Zca8a+xeBXwrZBuFzZ2ZwoLaq7atbiBxAB91pDT34nQv9Xwzlql8OeXaNtQrHDleZuIp/FbUb6LcqQriWd4t0Q==" saltValue="U5q562FSW4mPX350op2FjyU+Bk95KMSeJGdtG0FGrK9xG3s2hkZujGFOtP1NJtX8VyQft4zLYCis5lCX/vFZww==" spinCount="100000" sheet="1" objects="1" scenarios="1" formatColumns="0" formatRows="0" autoFilter="0"/>
  <autoFilter ref="C128:K231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0"/>
  <sheetViews>
    <sheetView showGridLines="0" topLeftCell="A16" workbookViewId="0">
      <selection activeCell="W152" sqref="W15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88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89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3" t="str">
        <f>'Rekapitulace stavby'!K6</f>
        <v>Řeznictví Patrik</v>
      </c>
      <c r="F7" s="304"/>
      <c r="G7" s="304"/>
      <c r="H7" s="304"/>
      <c r="L7" s="21"/>
    </row>
    <row r="8" spans="1:46" s="2" customFormat="1" ht="12" customHeight="1">
      <c r="A8" s="35"/>
      <c r="B8" s="40"/>
      <c r="C8" s="35"/>
      <c r="D8" s="113" t="s">
        <v>90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5" t="s">
        <v>359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23</v>
      </c>
      <c r="E14" s="35"/>
      <c r="F14" s="35"/>
      <c r="G14" s="35"/>
      <c r="H14" s="35"/>
      <c r="I14" s="113" t="s">
        <v>24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17</v>
      </c>
      <c r="F15" s="35"/>
      <c r="G15" s="35"/>
      <c r="H15" s="35"/>
      <c r="I15" s="113" t="s">
        <v>25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26</v>
      </c>
      <c r="E17" s="35"/>
      <c r="F17" s="35"/>
      <c r="G17" s="35"/>
      <c r="H17" s="35"/>
      <c r="I17" s="113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7" t="str">
        <f>'Rekapitulace stavby'!E14</f>
        <v>Vyplň údaj</v>
      </c>
      <c r="F18" s="308"/>
      <c r="G18" s="308"/>
      <c r="H18" s="308"/>
      <c r="I18" s="113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28</v>
      </c>
      <c r="E20" s="35"/>
      <c r="F20" s="35"/>
      <c r="G20" s="35"/>
      <c r="H20" s="35"/>
      <c r="I20" s="113" t="s">
        <v>24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25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24</v>
      </c>
      <c r="J23" s="114" t="s">
        <v>32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33</v>
      </c>
      <c r="F24" s="35"/>
      <c r="G24" s="35"/>
      <c r="H24" s="35"/>
      <c r="I24" s="113" t="s">
        <v>25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9" t="s">
        <v>1</v>
      </c>
      <c r="F27" s="309"/>
      <c r="G27" s="309"/>
      <c r="H27" s="30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35"/>
      <c r="J30" s="121">
        <f>ROUND(J129,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37</v>
      </c>
      <c r="G32" s="35"/>
      <c r="H32" s="35"/>
      <c r="I32" s="122" t="s">
        <v>36</v>
      </c>
      <c r="J32" s="122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39</v>
      </c>
      <c r="E33" s="113" t="s">
        <v>40</v>
      </c>
      <c r="F33" s="124">
        <f>ROUND((SUM(BE129:BE219)),  2)</f>
        <v>0</v>
      </c>
      <c r="G33" s="35"/>
      <c r="H33" s="35"/>
      <c r="I33" s="125">
        <v>0.21</v>
      </c>
      <c r="J33" s="124">
        <f>ROUND(((SUM(BE129:BE219))*I33),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41</v>
      </c>
      <c r="F34" s="124">
        <f>ROUND((SUM(BF129:BF219)),  2)</f>
        <v>0</v>
      </c>
      <c r="G34" s="35"/>
      <c r="H34" s="35"/>
      <c r="I34" s="125">
        <v>0.15</v>
      </c>
      <c r="J34" s="124">
        <f>ROUND(((SUM(BF129:BF219))*I34),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42</v>
      </c>
      <c r="F35" s="124">
        <f>ROUND((SUM(BG129:BG219)),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43</v>
      </c>
      <c r="F36" s="124">
        <f>ROUND((SUM(BH129:BH219)),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ROUND((SUM(BI129:BI219)),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92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0" t="str">
        <f>E7</f>
        <v>Řeznictví Patrik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90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1" t="str">
        <f>E9</f>
        <v>25002 - Hlavní budova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Jistebník</v>
      </c>
      <c r="G89" s="37"/>
      <c r="H89" s="37"/>
      <c r="I89" s="30" t="s">
        <v>22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>Řeznictví Patrik</v>
      </c>
      <c r="G91" s="37"/>
      <c r="H91" s="37"/>
      <c r="I91" s="30" t="s">
        <v>28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>Martin Holuša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93</v>
      </c>
      <c r="D94" s="145"/>
      <c r="E94" s="145"/>
      <c r="F94" s="145"/>
      <c r="G94" s="145"/>
      <c r="H94" s="145"/>
      <c r="I94" s="145"/>
      <c r="J94" s="146" t="s">
        <v>94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95</v>
      </c>
      <c r="D96" s="37"/>
      <c r="E96" s="37"/>
      <c r="F96" s="37"/>
      <c r="G96" s="37"/>
      <c r="H96" s="37"/>
      <c r="I96" s="37"/>
      <c r="J96" s="85">
        <f>J129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96</v>
      </c>
    </row>
    <row r="97" spans="1:31" s="9" customFormat="1" ht="24.95" customHeight="1">
      <c r="B97" s="148"/>
      <c r="C97" s="149"/>
      <c r="D97" s="150" t="s">
        <v>360</v>
      </c>
      <c r="E97" s="151"/>
      <c r="F97" s="151"/>
      <c r="G97" s="151"/>
      <c r="H97" s="151"/>
      <c r="I97" s="151"/>
      <c r="J97" s="152">
        <f>J130</f>
        <v>0</v>
      </c>
      <c r="K97" s="149"/>
      <c r="L97" s="153"/>
    </row>
    <row r="98" spans="1:31" s="16" customFormat="1" ht="19.899999999999999" customHeight="1">
      <c r="B98" s="243"/>
      <c r="C98" s="244"/>
      <c r="D98" s="245" t="s">
        <v>361</v>
      </c>
      <c r="E98" s="246"/>
      <c r="F98" s="246"/>
      <c r="G98" s="246"/>
      <c r="H98" s="246"/>
      <c r="I98" s="246"/>
      <c r="J98" s="247">
        <f>J131</f>
        <v>0</v>
      </c>
      <c r="K98" s="244"/>
      <c r="L98" s="248"/>
    </row>
    <row r="99" spans="1:31" s="16" customFormat="1" ht="19.899999999999999" customHeight="1">
      <c r="B99" s="243"/>
      <c r="C99" s="244"/>
      <c r="D99" s="245" t="s">
        <v>362</v>
      </c>
      <c r="E99" s="246"/>
      <c r="F99" s="246"/>
      <c r="G99" s="246"/>
      <c r="H99" s="246"/>
      <c r="I99" s="246"/>
      <c r="J99" s="247">
        <f>J142</f>
        <v>0</v>
      </c>
      <c r="K99" s="244"/>
      <c r="L99" s="248"/>
    </row>
    <row r="100" spans="1:31" s="16" customFormat="1" ht="19.899999999999999" customHeight="1">
      <c r="B100" s="243"/>
      <c r="C100" s="244"/>
      <c r="D100" s="245" t="s">
        <v>363</v>
      </c>
      <c r="E100" s="246"/>
      <c r="F100" s="246"/>
      <c r="G100" s="246"/>
      <c r="H100" s="246"/>
      <c r="I100" s="246"/>
      <c r="J100" s="247">
        <f>J149</f>
        <v>0</v>
      </c>
      <c r="K100" s="244"/>
      <c r="L100" s="248"/>
    </row>
    <row r="101" spans="1:31" s="16" customFormat="1" ht="19.899999999999999" customHeight="1">
      <c r="B101" s="243"/>
      <c r="C101" s="244"/>
      <c r="D101" s="245" t="s">
        <v>364</v>
      </c>
      <c r="E101" s="246"/>
      <c r="F101" s="246"/>
      <c r="G101" s="246"/>
      <c r="H101" s="246"/>
      <c r="I101" s="246"/>
      <c r="J101" s="247">
        <f>J162</f>
        <v>0</v>
      </c>
      <c r="K101" s="244"/>
      <c r="L101" s="248"/>
    </row>
    <row r="102" spans="1:31" s="16" customFormat="1" ht="19.899999999999999" customHeight="1">
      <c r="B102" s="243"/>
      <c r="C102" s="244"/>
      <c r="D102" s="245" t="s">
        <v>365</v>
      </c>
      <c r="E102" s="246"/>
      <c r="F102" s="246"/>
      <c r="G102" s="246"/>
      <c r="H102" s="246"/>
      <c r="I102" s="246"/>
      <c r="J102" s="247">
        <f>J174</f>
        <v>0</v>
      </c>
      <c r="K102" s="244"/>
      <c r="L102" s="248"/>
    </row>
    <row r="103" spans="1:31" s="16" customFormat="1" ht="19.899999999999999" customHeight="1">
      <c r="B103" s="243"/>
      <c r="C103" s="244"/>
      <c r="D103" s="245" t="s">
        <v>366</v>
      </c>
      <c r="E103" s="246"/>
      <c r="F103" s="246"/>
      <c r="G103" s="246"/>
      <c r="H103" s="246"/>
      <c r="I103" s="246"/>
      <c r="J103" s="247">
        <f>J179</f>
        <v>0</v>
      </c>
      <c r="K103" s="244"/>
      <c r="L103" s="248"/>
    </row>
    <row r="104" spans="1:31" s="9" customFormat="1" ht="24.95" customHeight="1">
      <c r="B104" s="148"/>
      <c r="C104" s="149"/>
      <c r="D104" s="150" t="s">
        <v>367</v>
      </c>
      <c r="E104" s="151"/>
      <c r="F104" s="151"/>
      <c r="G104" s="151"/>
      <c r="H104" s="151"/>
      <c r="I104" s="151"/>
      <c r="J104" s="152">
        <f>J183</f>
        <v>0</v>
      </c>
      <c r="K104" s="149"/>
      <c r="L104" s="153"/>
    </row>
    <row r="105" spans="1:31" s="16" customFormat="1" ht="19.899999999999999" customHeight="1">
      <c r="B105" s="243"/>
      <c r="C105" s="244"/>
      <c r="D105" s="245" t="s">
        <v>368</v>
      </c>
      <c r="E105" s="246"/>
      <c r="F105" s="246"/>
      <c r="G105" s="246"/>
      <c r="H105" s="246"/>
      <c r="I105" s="246"/>
      <c r="J105" s="247">
        <f>J184</f>
        <v>0</v>
      </c>
      <c r="K105" s="244"/>
      <c r="L105" s="248"/>
    </row>
    <row r="106" spans="1:31" s="16" customFormat="1" ht="19.899999999999999" customHeight="1">
      <c r="B106" s="243"/>
      <c r="C106" s="244"/>
      <c r="D106" s="245" t="s">
        <v>369</v>
      </c>
      <c r="E106" s="246"/>
      <c r="F106" s="246"/>
      <c r="G106" s="246"/>
      <c r="H106" s="246"/>
      <c r="I106" s="246"/>
      <c r="J106" s="247">
        <f>J191</f>
        <v>0</v>
      </c>
      <c r="K106" s="244"/>
      <c r="L106" s="248"/>
    </row>
    <row r="107" spans="1:31" s="16" customFormat="1" ht="19.899999999999999" customHeight="1">
      <c r="B107" s="243"/>
      <c r="C107" s="244"/>
      <c r="D107" s="245" t="s">
        <v>370</v>
      </c>
      <c r="E107" s="246"/>
      <c r="F107" s="246"/>
      <c r="G107" s="246"/>
      <c r="H107" s="246"/>
      <c r="I107" s="246"/>
      <c r="J107" s="247">
        <f>J202</f>
        <v>0</v>
      </c>
      <c r="K107" s="244"/>
      <c r="L107" s="248"/>
    </row>
    <row r="108" spans="1:31" s="16" customFormat="1" ht="19.899999999999999" customHeight="1">
      <c r="B108" s="243"/>
      <c r="C108" s="244"/>
      <c r="D108" s="245" t="s">
        <v>371</v>
      </c>
      <c r="E108" s="246"/>
      <c r="F108" s="246"/>
      <c r="G108" s="246"/>
      <c r="H108" s="246"/>
      <c r="I108" s="246"/>
      <c r="J108" s="247">
        <f>J208</f>
        <v>0</v>
      </c>
      <c r="K108" s="244"/>
      <c r="L108" s="248"/>
    </row>
    <row r="109" spans="1:31" s="16" customFormat="1" ht="19.899999999999999" customHeight="1">
      <c r="B109" s="243"/>
      <c r="C109" s="244"/>
      <c r="D109" s="245" t="s">
        <v>372</v>
      </c>
      <c r="E109" s="246"/>
      <c r="F109" s="246"/>
      <c r="G109" s="246"/>
      <c r="H109" s="246"/>
      <c r="I109" s="246"/>
      <c r="J109" s="247">
        <f>J213</f>
        <v>0</v>
      </c>
      <c r="K109" s="244"/>
      <c r="L109" s="248"/>
    </row>
    <row r="110" spans="1:31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5" customHeight="1">
      <c r="A115" s="35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4" t="s">
        <v>110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16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" customHeight="1">
      <c r="A119" s="35"/>
      <c r="B119" s="36"/>
      <c r="C119" s="37"/>
      <c r="D119" s="37"/>
      <c r="E119" s="310" t="str">
        <f>E7</f>
        <v>Řeznictví Patrik</v>
      </c>
      <c r="F119" s="311"/>
      <c r="G119" s="311"/>
      <c r="H119" s="311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90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281" t="str">
        <f>E9</f>
        <v>25002 - Hlavní budova</v>
      </c>
      <c r="F121" s="312"/>
      <c r="G121" s="312"/>
      <c r="H121" s="312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20</v>
      </c>
      <c r="D123" s="37"/>
      <c r="E123" s="37"/>
      <c r="F123" s="28" t="str">
        <f>F12</f>
        <v>Jistebník</v>
      </c>
      <c r="G123" s="37"/>
      <c r="H123" s="37"/>
      <c r="I123" s="30" t="s">
        <v>22</v>
      </c>
      <c r="J123" s="67">
        <f>IF(J12="","",J12)</f>
        <v>0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23</v>
      </c>
      <c r="D125" s="37"/>
      <c r="E125" s="37"/>
      <c r="F125" s="28" t="str">
        <f>E15</f>
        <v>Řeznictví Patrik</v>
      </c>
      <c r="G125" s="37"/>
      <c r="H125" s="37"/>
      <c r="I125" s="30" t="s">
        <v>28</v>
      </c>
      <c r="J125" s="33" t="str">
        <f>E21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26</v>
      </c>
      <c r="D126" s="37"/>
      <c r="E126" s="37"/>
      <c r="F126" s="28" t="str">
        <f>IF(E18="","",E18)</f>
        <v>Vyplň údaj</v>
      </c>
      <c r="G126" s="37"/>
      <c r="H126" s="37"/>
      <c r="I126" s="30" t="s">
        <v>31</v>
      </c>
      <c r="J126" s="33" t="str">
        <f>E24</f>
        <v>Martin Holuša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0" customFormat="1" ht="29.25" customHeight="1">
      <c r="A128" s="154"/>
      <c r="B128" s="155"/>
      <c r="C128" s="156" t="s">
        <v>111</v>
      </c>
      <c r="D128" s="157" t="s">
        <v>60</v>
      </c>
      <c r="E128" s="157" t="s">
        <v>56</v>
      </c>
      <c r="F128" s="157" t="s">
        <v>57</v>
      </c>
      <c r="G128" s="157" t="s">
        <v>112</v>
      </c>
      <c r="H128" s="157" t="s">
        <v>113</v>
      </c>
      <c r="I128" s="157" t="s">
        <v>114</v>
      </c>
      <c r="J128" s="158" t="s">
        <v>94</v>
      </c>
      <c r="K128" s="159" t="s">
        <v>115</v>
      </c>
      <c r="L128" s="160"/>
      <c r="M128" s="76" t="s">
        <v>1</v>
      </c>
      <c r="N128" s="77" t="s">
        <v>39</v>
      </c>
      <c r="O128" s="77" t="s">
        <v>116</v>
      </c>
      <c r="P128" s="77" t="s">
        <v>117</v>
      </c>
      <c r="Q128" s="77" t="s">
        <v>118</v>
      </c>
      <c r="R128" s="77" t="s">
        <v>119</v>
      </c>
      <c r="S128" s="77" t="s">
        <v>120</v>
      </c>
      <c r="T128" s="78" t="s">
        <v>121</v>
      </c>
      <c r="U128" s="154"/>
      <c r="V128" s="154"/>
      <c r="W128" s="154"/>
      <c r="X128" s="154"/>
      <c r="Y128" s="154"/>
      <c r="Z128" s="154"/>
      <c r="AA128" s="154"/>
      <c r="AB128" s="154"/>
      <c r="AC128" s="154"/>
      <c r="AD128" s="154"/>
      <c r="AE128" s="154"/>
    </row>
    <row r="129" spans="1:65" s="2" customFormat="1" ht="22.9" customHeight="1">
      <c r="A129" s="35"/>
      <c r="B129" s="36"/>
      <c r="C129" s="83" t="s">
        <v>122</v>
      </c>
      <c r="D129" s="37"/>
      <c r="E129" s="37"/>
      <c r="F129" s="37"/>
      <c r="G129" s="37"/>
      <c r="H129" s="37"/>
      <c r="I129" s="37"/>
      <c r="J129" s="161">
        <f>BK129</f>
        <v>0</v>
      </c>
      <c r="K129" s="37"/>
      <c r="L129" s="40"/>
      <c r="M129" s="79"/>
      <c r="N129" s="162"/>
      <c r="O129" s="80"/>
      <c r="P129" s="163">
        <f>P130+P183</f>
        <v>0</v>
      </c>
      <c r="Q129" s="80"/>
      <c r="R129" s="163">
        <f>R130+R183</f>
        <v>340.5543237</v>
      </c>
      <c r="S129" s="80"/>
      <c r="T129" s="164">
        <f>T130+T183</f>
        <v>1494.6616200000001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74</v>
      </c>
      <c r="AU129" s="18" t="s">
        <v>96</v>
      </c>
      <c r="BK129" s="165">
        <f>BK130+BK183</f>
        <v>0</v>
      </c>
    </row>
    <row r="130" spans="1:65" s="11" customFormat="1" ht="25.9" customHeight="1">
      <c r="B130" s="166"/>
      <c r="C130" s="167"/>
      <c r="D130" s="168" t="s">
        <v>74</v>
      </c>
      <c r="E130" s="169" t="s">
        <v>373</v>
      </c>
      <c r="F130" s="169" t="s">
        <v>374</v>
      </c>
      <c r="G130" s="167"/>
      <c r="H130" s="167"/>
      <c r="I130" s="170"/>
      <c r="J130" s="171">
        <f>BK130</f>
        <v>0</v>
      </c>
      <c r="K130" s="167"/>
      <c r="L130" s="172"/>
      <c r="M130" s="173"/>
      <c r="N130" s="174"/>
      <c r="O130" s="174"/>
      <c r="P130" s="175">
        <f>P131+P142+P149+P162+P174+P179</f>
        <v>0</v>
      </c>
      <c r="Q130" s="174"/>
      <c r="R130" s="175">
        <f>R131+R142+R149+R162+R174+R179</f>
        <v>307.73638662000002</v>
      </c>
      <c r="S130" s="174"/>
      <c r="T130" s="176">
        <f>T131+T142+T149+T162+T174+T179</f>
        <v>1494.6616200000001</v>
      </c>
      <c r="AR130" s="177" t="s">
        <v>83</v>
      </c>
      <c r="AT130" s="178" t="s">
        <v>74</v>
      </c>
      <c r="AU130" s="178" t="s">
        <v>75</v>
      </c>
      <c r="AY130" s="177" t="s">
        <v>124</v>
      </c>
      <c r="BK130" s="179">
        <f>BK131+BK142+BK149+BK162+BK174+BK179</f>
        <v>0</v>
      </c>
    </row>
    <row r="131" spans="1:65" s="11" customFormat="1" ht="22.9" customHeight="1">
      <c r="B131" s="166"/>
      <c r="C131" s="167"/>
      <c r="D131" s="168" t="s">
        <v>74</v>
      </c>
      <c r="E131" s="249" t="s">
        <v>134</v>
      </c>
      <c r="F131" s="249" t="s">
        <v>375</v>
      </c>
      <c r="G131" s="167"/>
      <c r="H131" s="167"/>
      <c r="I131" s="170"/>
      <c r="J131" s="250">
        <f>BK131</f>
        <v>0</v>
      </c>
      <c r="K131" s="167"/>
      <c r="L131" s="172"/>
      <c r="M131" s="173"/>
      <c r="N131" s="174"/>
      <c r="O131" s="174"/>
      <c r="P131" s="175">
        <f>SUM(P132:P141)</f>
        <v>0</v>
      </c>
      <c r="Q131" s="174"/>
      <c r="R131" s="175">
        <f>SUM(R132:R141)</f>
        <v>31.623012000000003</v>
      </c>
      <c r="S131" s="174"/>
      <c r="T131" s="176">
        <f>SUM(T132:T141)</f>
        <v>0</v>
      </c>
      <c r="AR131" s="177" t="s">
        <v>83</v>
      </c>
      <c r="AT131" s="178" t="s">
        <v>74</v>
      </c>
      <c r="AU131" s="178" t="s">
        <v>83</v>
      </c>
      <c r="AY131" s="177" t="s">
        <v>124</v>
      </c>
      <c r="BK131" s="179">
        <f>SUM(BK132:BK141)</f>
        <v>0</v>
      </c>
    </row>
    <row r="132" spans="1:65" s="2" customFormat="1" ht="33" customHeight="1">
      <c r="A132" s="35"/>
      <c r="B132" s="36"/>
      <c r="C132" s="180" t="s">
        <v>83</v>
      </c>
      <c r="D132" s="180" t="s">
        <v>125</v>
      </c>
      <c r="E132" s="181" t="s">
        <v>376</v>
      </c>
      <c r="F132" s="182" t="s">
        <v>377</v>
      </c>
      <c r="G132" s="183" t="s">
        <v>128</v>
      </c>
      <c r="H132" s="184">
        <v>26</v>
      </c>
      <c r="I132" s="185"/>
      <c r="J132" s="186">
        <f>ROUND(I132*H132,2)</f>
        <v>0</v>
      </c>
      <c r="K132" s="187"/>
      <c r="L132" s="40"/>
      <c r="M132" s="188" t="s">
        <v>1</v>
      </c>
      <c r="N132" s="189" t="s">
        <v>40</v>
      </c>
      <c r="O132" s="72"/>
      <c r="P132" s="190">
        <f>O132*H132</f>
        <v>0</v>
      </c>
      <c r="Q132" s="190">
        <v>0.16811000000000001</v>
      </c>
      <c r="R132" s="190">
        <f>Q132*H132</f>
        <v>4.3708600000000004</v>
      </c>
      <c r="S132" s="190">
        <v>0</v>
      </c>
      <c r="T132" s="19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2" t="s">
        <v>129</v>
      </c>
      <c r="AT132" s="192" t="s">
        <v>125</v>
      </c>
      <c r="AU132" s="192" t="s">
        <v>85</v>
      </c>
      <c r="AY132" s="18" t="s">
        <v>124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8" t="s">
        <v>83</v>
      </c>
      <c r="BK132" s="193">
        <f>ROUND(I132*H132,2)</f>
        <v>0</v>
      </c>
      <c r="BL132" s="18" t="s">
        <v>129</v>
      </c>
      <c r="BM132" s="192" t="s">
        <v>378</v>
      </c>
    </row>
    <row r="133" spans="1:65" s="2" customFormat="1" ht="24.2" customHeight="1">
      <c r="A133" s="35"/>
      <c r="B133" s="36"/>
      <c r="C133" s="180" t="s">
        <v>85</v>
      </c>
      <c r="D133" s="180" t="s">
        <v>125</v>
      </c>
      <c r="E133" s="181" t="s">
        <v>379</v>
      </c>
      <c r="F133" s="182" t="s">
        <v>380</v>
      </c>
      <c r="G133" s="183" t="s">
        <v>170</v>
      </c>
      <c r="H133" s="184">
        <v>26</v>
      </c>
      <c r="I133" s="185"/>
      <c r="J133" s="186">
        <f>ROUND(I133*H133,2)</f>
        <v>0</v>
      </c>
      <c r="K133" s="187"/>
      <c r="L133" s="40"/>
      <c r="M133" s="188" t="s">
        <v>1</v>
      </c>
      <c r="N133" s="189" t="s">
        <v>40</v>
      </c>
      <c r="O133" s="72"/>
      <c r="P133" s="190">
        <f>O133*H133</f>
        <v>0</v>
      </c>
      <c r="Q133" s="190">
        <v>3.4090000000000002E-2</v>
      </c>
      <c r="R133" s="190">
        <f>Q133*H133</f>
        <v>0.88634000000000002</v>
      </c>
      <c r="S133" s="190">
        <v>0</v>
      </c>
      <c r="T133" s="19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2" t="s">
        <v>129</v>
      </c>
      <c r="AT133" s="192" t="s">
        <v>125</v>
      </c>
      <c r="AU133" s="192" t="s">
        <v>85</v>
      </c>
      <c r="AY133" s="18" t="s">
        <v>124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8" t="s">
        <v>83</v>
      </c>
      <c r="BK133" s="193">
        <f>ROUND(I133*H133,2)</f>
        <v>0</v>
      </c>
      <c r="BL133" s="18" t="s">
        <v>129</v>
      </c>
      <c r="BM133" s="192" t="s">
        <v>381</v>
      </c>
    </row>
    <row r="134" spans="1:65" s="2" customFormat="1" ht="33" customHeight="1">
      <c r="A134" s="35"/>
      <c r="B134" s="36"/>
      <c r="C134" s="180" t="s">
        <v>134</v>
      </c>
      <c r="D134" s="180" t="s">
        <v>125</v>
      </c>
      <c r="E134" s="181" t="s">
        <v>382</v>
      </c>
      <c r="F134" s="182" t="s">
        <v>383</v>
      </c>
      <c r="G134" s="183" t="s">
        <v>128</v>
      </c>
      <c r="H134" s="184">
        <v>195.3</v>
      </c>
      <c r="I134" s="185"/>
      <c r="J134" s="186">
        <f>ROUND(I134*H134,2)</f>
        <v>0</v>
      </c>
      <c r="K134" s="187"/>
      <c r="L134" s="40"/>
      <c r="M134" s="188" t="s">
        <v>1</v>
      </c>
      <c r="N134" s="189" t="s">
        <v>40</v>
      </c>
      <c r="O134" s="72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2" t="s">
        <v>129</v>
      </c>
      <c r="AT134" s="192" t="s">
        <v>125</v>
      </c>
      <c r="AU134" s="192" t="s">
        <v>85</v>
      </c>
      <c r="AY134" s="18" t="s">
        <v>124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8" t="s">
        <v>83</v>
      </c>
      <c r="BK134" s="193">
        <f>ROUND(I134*H134,2)</f>
        <v>0</v>
      </c>
      <c r="BL134" s="18" t="s">
        <v>129</v>
      </c>
      <c r="BM134" s="192" t="s">
        <v>384</v>
      </c>
    </row>
    <row r="135" spans="1:65" s="2" customFormat="1" ht="37.9" customHeight="1">
      <c r="A135" s="35"/>
      <c r="B135" s="36"/>
      <c r="C135" s="251" t="s">
        <v>129</v>
      </c>
      <c r="D135" s="251" t="s">
        <v>385</v>
      </c>
      <c r="E135" s="252" t="s">
        <v>386</v>
      </c>
      <c r="F135" s="253" t="s">
        <v>387</v>
      </c>
      <c r="G135" s="254" t="s">
        <v>128</v>
      </c>
      <c r="H135" s="255">
        <v>214.83</v>
      </c>
      <c r="I135" s="256"/>
      <c r="J135" s="257">
        <f>ROUND(I135*H135,2)</f>
        <v>0</v>
      </c>
      <c r="K135" s="258"/>
      <c r="L135" s="259"/>
      <c r="M135" s="260" t="s">
        <v>1</v>
      </c>
      <c r="N135" s="261" t="s">
        <v>40</v>
      </c>
      <c r="O135" s="72"/>
      <c r="P135" s="190">
        <f>O135*H135</f>
        <v>0</v>
      </c>
      <c r="Q135" s="190">
        <v>1.21E-2</v>
      </c>
      <c r="R135" s="190">
        <f>Q135*H135</f>
        <v>2.5994429999999999</v>
      </c>
      <c r="S135" s="190">
        <v>0</v>
      </c>
      <c r="T135" s="19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2" t="s">
        <v>143</v>
      </c>
      <c r="AT135" s="192" t="s">
        <v>385</v>
      </c>
      <c r="AU135" s="192" t="s">
        <v>85</v>
      </c>
      <c r="AY135" s="18" t="s">
        <v>124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8" t="s">
        <v>83</v>
      </c>
      <c r="BK135" s="193">
        <f>ROUND(I135*H135,2)</f>
        <v>0</v>
      </c>
      <c r="BL135" s="18" t="s">
        <v>129</v>
      </c>
      <c r="BM135" s="192" t="s">
        <v>388</v>
      </c>
    </row>
    <row r="136" spans="1:65" s="12" customFormat="1" ht="11.25">
      <c r="B136" s="194"/>
      <c r="C136" s="195"/>
      <c r="D136" s="196" t="s">
        <v>158</v>
      </c>
      <c r="E136" s="195"/>
      <c r="F136" s="198" t="s">
        <v>389</v>
      </c>
      <c r="G136" s="195"/>
      <c r="H136" s="199">
        <v>214.83</v>
      </c>
      <c r="I136" s="200"/>
      <c r="J136" s="195"/>
      <c r="K136" s="195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158</v>
      </c>
      <c r="AU136" s="205" t="s">
        <v>85</v>
      </c>
      <c r="AV136" s="12" t="s">
        <v>85</v>
      </c>
      <c r="AW136" s="12" t="s">
        <v>4</v>
      </c>
      <c r="AX136" s="12" t="s">
        <v>83</v>
      </c>
      <c r="AY136" s="205" t="s">
        <v>124</v>
      </c>
    </row>
    <row r="137" spans="1:65" s="2" customFormat="1" ht="24.2" customHeight="1">
      <c r="A137" s="35"/>
      <c r="B137" s="36"/>
      <c r="C137" s="180" t="s">
        <v>144</v>
      </c>
      <c r="D137" s="180" t="s">
        <v>125</v>
      </c>
      <c r="E137" s="181" t="s">
        <v>390</v>
      </c>
      <c r="F137" s="182" t="s">
        <v>391</v>
      </c>
      <c r="G137" s="183" t="s">
        <v>128</v>
      </c>
      <c r="H137" s="184">
        <v>88.9</v>
      </c>
      <c r="I137" s="185"/>
      <c r="J137" s="186">
        <f>ROUND(I137*H137,2)</f>
        <v>0</v>
      </c>
      <c r="K137" s="187"/>
      <c r="L137" s="40"/>
      <c r="M137" s="188" t="s">
        <v>1</v>
      </c>
      <c r="N137" s="189" t="s">
        <v>40</v>
      </c>
      <c r="O137" s="72"/>
      <c r="P137" s="190">
        <f>O137*H137</f>
        <v>0</v>
      </c>
      <c r="Q137" s="190">
        <v>5.8970000000000002E-2</v>
      </c>
      <c r="R137" s="190">
        <f>Q137*H137</f>
        <v>5.2424330000000001</v>
      </c>
      <c r="S137" s="190">
        <v>0</v>
      </c>
      <c r="T137" s="19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2" t="s">
        <v>129</v>
      </c>
      <c r="AT137" s="192" t="s">
        <v>125</v>
      </c>
      <c r="AU137" s="192" t="s">
        <v>85</v>
      </c>
      <c r="AY137" s="18" t="s">
        <v>124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8" t="s">
        <v>83</v>
      </c>
      <c r="BK137" s="193">
        <f>ROUND(I137*H137,2)</f>
        <v>0</v>
      </c>
      <c r="BL137" s="18" t="s">
        <v>129</v>
      </c>
      <c r="BM137" s="192" t="s">
        <v>392</v>
      </c>
    </row>
    <row r="138" spans="1:65" s="2" customFormat="1" ht="24.2" customHeight="1">
      <c r="A138" s="35"/>
      <c r="B138" s="36"/>
      <c r="C138" s="180" t="s">
        <v>138</v>
      </c>
      <c r="D138" s="180" t="s">
        <v>125</v>
      </c>
      <c r="E138" s="181" t="s">
        <v>393</v>
      </c>
      <c r="F138" s="182" t="s">
        <v>394</v>
      </c>
      <c r="G138" s="183" t="s">
        <v>128</v>
      </c>
      <c r="H138" s="184">
        <v>140</v>
      </c>
      <c r="I138" s="185"/>
      <c r="J138" s="186">
        <f>ROUND(I138*H138,2)</f>
        <v>0</v>
      </c>
      <c r="K138" s="187"/>
      <c r="L138" s="40"/>
      <c r="M138" s="188" t="s">
        <v>1</v>
      </c>
      <c r="N138" s="189" t="s">
        <v>40</v>
      </c>
      <c r="O138" s="72"/>
      <c r="P138" s="190">
        <f>O138*H138</f>
        <v>0</v>
      </c>
      <c r="Q138" s="190">
        <v>7.571E-2</v>
      </c>
      <c r="R138" s="190">
        <f>Q138*H138</f>
        <v>10.599399999999999</v>
      </c>
      <c r="S138" s="190">
        <v>0</v>
      </c>
      <c r="T138" s="19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2" t="s">
        <v>129</v>
      </c>
      <c r="AT138" s="192" t="s">
        <v>125</v>
      </c>
      <c r="AU138" s="192" t="s">
        <v>85</v>
      </c>
      <c r="AY138" s="18" t="s">
        <v>124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8" t="s">
        <v>83</v>
      </c>
      <c r="BK138" s="193">
        <f>ROUND(I138*H138,2)</f>
        <v>0</v>
      </c>
      <c r="BL138" s="18" t="s">
        <v>129</v>
      </c>
      <c r="BM138" s="192" t="s">
        <v>395</v>
      </c>
    </row>
    <row r="139" spans="1:65" s="2" customFormat="1" ht="24.2" customHeight="1">
      <c r="A139" s="35"/>
      <c r="B139" s="36"/>
      <c r="C139" s="180" t="s">
        <v>154</v>
      </c>
      <c r="D139" s="180" t="s">
        <v>125</v>
      </c>
      <c r="E139" s="181" t="s">
        <v>396</v>
      </c>
      <c r="F139" s="182" t="s">
        <v>397</v>
      </c>
      <c r="G139" s="183" t="s">
        <v>170</v>
      </c>
      <c r="H139" s="184">
        <v>88.9</v>
      </c>
      <c r="I139" s="185"/>
      <c r="J139" s="186">
        <f>ROUND(I139*H139,2)</f>
        <v>0</v>
      </c>
      <c r="K139" s="187"/>
      <c r="L139" s="40"/>
      <c r="M139" s="188" t="s">
        <v>1</v>
      </c>
      <c r="N139" s="189" t="s">
        <v>40</v>
      </c>
      <c r="O139" s="72"/>
      <c r="P139" s="190">
        <f>O139*H139</f>
        <v>0</v>
      </c>
      <c r="Q139" s="190">
        <v>2.9739999999999999E-2</v>
      </c>
      <c r="R139" s="190">
        <f>Q139*H139</f>
        <v>2.6438860000000002</v>
      </c>
      <c r="S139" s="190">
        <v>0</v>
      </c>
      <c r="T139" s="19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2" t="s">
        <v>129</v>
      </c>
      <c r="AT139" s="192" t="s">
        <v>125</v>
      </c>
      <c r="AU139" s="192" t="s">
        <v>85</v>
      </c>
      <c r="AY139" s="18" t="s">
        <v>124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8" t="s">
        <v>83</v>
      </c>
      <c r="BK139" s="193">
        <f>ROUND(I139*H139,2)</f>
        <v>0</v>
      </c>
      <c r="BL139" s="18" t="s">
        <v>129</v>
      </c>
      <c r="BM139" s="192" t="s">
        <v>398</v>
      </c>
    </row>
    <row r="140" spans="1:65" s="2" customFormat="1" ht="24.2" customHeight="1">
      <c r="A140" s="35"/>
      <c r="B140" s="36"/>
      <c r="C140" s="180" t="s">
        <v>143</v>
      </c>
      <c r="D140" s="180" t="s">
        <v>125</v>
      </c>
      <c r="E140" s="181" t="s">
        <v>399</v>
      </c>
      <c r="F140" s="182" t="s">
        <v>400</v>
      </c>
      <c r="G140" s="183" t="s">
        <v>170</v>
      </c>
      <c r="H140" s="184">
        <v>140</v>
      </c>
      <c r="I140" s="185"/>
      <c r="J140" s="186">
        <f>ROUND(I140*H140,2)</f>
        <v>0</v>
      </c>
      <c r="K140" s="187"/>
      <c r="L140" s="40"/>
      <c r="M140" s="188" t="s">
        <v>1</v>
      </c>
      <c r="N140" s="189" t="s">
        <v>40</v>
      </c>
      <c r="O140" s="72"/>
      <c r="P140" s="190">
        <f>O140*H140</f>
        <v>0</v>
      </c>
      <c r="Q140" s="190">
        <v>3.764E-2</v>
      </c>
      <c r="R140" s="190">
        <f>Q140*H140</f>
        <v>5.2695999999999996</v>
      </c>
      <c r="S140" s="190">
        <v>0</v>
      </c>
      <c r="T140" s="19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2" t="s">
        <v>129</v>
      </c>
      <c r="AT140" s="192" t="s">
        <v>125</v>
      </c>
      <c r="AU140" s="192" t="s">
        <v>85</v>
      </c>
      <c r="AY140" s="18" t="s">
        <v>124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8" t="s">
        <v>83</v>
      </c>
      <c r="BK140" s="193">
        <f>ROUND(I140*H140,2)</f>
        <v>0</v>
      </c>
      <c r="BL140" s="18" t="s">
        <v>129</v>
      </c>
      <c r="BM140" s="192" t="s">
        <v>401</v>
      </c>
    </row>
    <row r="141" spans="1:65" s="2" customFormat="1" ht="24.2" customHeight="1">
      <c r="A141" s="35"/>
      <c r="B141" s="36"/>
      <c r="C141" s="180" t="s">
        <v>164</v>
      </c>
      <c r="D141" s="180" t="s">
        <v>125</v>
      </c>
      <c r="E141" s="181" t="s">
        <v>402</v>
      </c>
      <c r="F141" s="182" t="s">
        <v>403</v>
      </c>
      <c r="G141" s="183" t="s">
        <v>170</v>
      </c>
      <c r="H141" s="184">
        <v>85</v>
      </c>
      <c r="I141" s="185"/>
      <c r="J141" s="186">
        <f>ROUND(I141*H141,2)</f>
        <v>0</v>
      </c>
      <c r="K141" s="187"/>
      <c r="L141" s="40"/>
      <c r="M141" s="188" t="s">
        <v>1</v>
      </c>
      <c r="N141" s="189" t="s">
        <v>40</v>
      </c>
      <c r="O141" s="72"/>
      <c r="P141" s="190">
        <f>O141*H141</f>
        <v>0</v>
      </c>
      <c r="Q141" s="190">
        <v>1.2999999999999999E-4</v>
      </c>
      <c r="R141" s="190">
        <f>Q141*H141</f>
        <v>1.1049999999999999E-2</v>
      </c>
      <c r="S141" s="190">
        <v>0</v>
      </c>
      <c r="T141" s="19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2" t="s">
        <v>129</v>
      </c>
      <c r="AT141" s="192" t="s">
        <v>125</v>
      </c>
      <c r="AU141" s="192" t="s">
        <v>85</v>
      </c>
      <c r="AY141" s="18" t="s">
        <v>124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83</v>
      </c>
      <c r="BK141" s="193">
        <f>ROUND(I141*H141,2)</f>
        <v>0</v>
      </c>
      <c r="BL141" s="18" t="s">
        <v>129</v>
      </c>
      <c r="BM141" s="192" t="s">
        <v>404</v>
      </c>
    </row>
    <row r="142" spans="1:65" s="11" customFormat="1" ht="22.9" customHeight="1">
      <c r="B142" s="166"/>
      <c r="C142" s="167"/>
      <c r="D142" s="168" t="s">
        <v>74</v>
      </c>
      <c r="E142" s="249" t="s">
        <v>129</v>
      </c>
      <c r="F142" s="249" t="s">
        <v>405</v>
      </c>
      <c r="G142" s="167"/>
      <c r="H142" s="167"/>
      <c r="I142" s="170"/>
      <c r="J142" s="250">
        <f>BK142</f>
        <v>0</v>
      </c>
      <c r="K142" s="167"/>
      <c r="L142" s="172"/>
      <c r="M142" s="173"/>
      <c r="N142" s="174"/>
      <c r="O142" s="174"/>
      <c r="P142" s="175">
        <f>SUM(P143:P148)</f>
        <v>0</v>
      </c>
      <c r="Q142" s="174"/>
      <c r="R142" s="175">
        <f>SUM(R143:R148)</f>
        <v>97.982338320000011</v>
      </c>
      <c r="S142" s="174"/>
      <c r="T142" s="176">
        <f>SUM(T143:T148)</f>
        <v>0</v>
      </c>
      <c r="AR142" s="177" t="s">
        <v>83</v>
      </c>
      <c r="AT142" s="178" t="s">
        <v>74</v>
      </c>
      <c r="AU142" s="178" t="s">
        <v>83</v>
      </c>
      <c r="AY142" s="177" t="s">
        <v>124</v>
      </c>
      <c r="BK142" s="179">
        <f>SUM(BK143:BK148)</f>
        <v>0</v>
      </c>
    </row>
    <row r="143" spans="1:65" s="2" customFormat="1" ht="16.5" customHeight="1">
      <c r="A143" s="35"/>
      <c r="B143" s="36"/>
      <c r="C143" s="180" t="s">
        <v>147</v>
      </c>
      <c r="D143" s="180" t="s">
        <v>125</v>
      </c>
      <c r="E143" s="181" t="s">
        <v>406</v>
      </c>
      <c r="F143" s="182" t="s">
        <v>407</v>
      </c>
      <c r="G143" s="183" t="s">
        <v>184</v>
      </c>
      <c r="H143" s="184">
        <v>37.21</v>
      </c>
      <c r="I143" s="185"/>
      <c r="J143" s="186">
        <f>ROUND(I143*H143,2)</f>
        <v>0</v>
      </c>
      <c r="K143" s="187"/>
      <c r="L143" s="40"/>
      <c r="M143" s="188" t="s">
        <v>1</v>
      </c>
      <c r="N143" s="189" t="s">
        <v>40</v>
      </c>
      <c r="O143" s="72"/>
      <c r="P143" s="190">
        <f>O143*H143</f>
        <v>0</v>
      </c>
      <c r="Q143" s="190">
        <v>2.5019800000000001</v>
      </c>
      <c r="R143" s="190">
        <f>Q143*H143</f>
        <v>93.098675800000009</v>
      </c>
      <c r="S143" s="190">
        <v>0</v>
      </c>
      <c r="T143" s="19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2" t="s">
        <v>129</v>
      </c>
      <c r="AT143" s="192" t="s">
        <v>125</v>
      </c>
      <c r="AU143" s="192" t="s">
        <v>85</v>
      </c>
      <c r="AY143" s="18" t="s">
        <v>124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8" t="s">
        <v>83</v>
      </c>
      <c r="BK143" s="193">
        <f>ROUND(I143*H143,2)</f>
        <v>0</v>
      </c>
      <c r="BL143" s="18" t="s">
        <v>129</v>
      </c>
      <c r="BM143" s="192" t="s">
        <v>408</v>
      </c>
    </row>
    <row r="144" spans="1:65" s="12" customFormat="1" ht="11.25">
      <c r="B144" s="194"/>
      <c r="C144" s="195"/>
      <c r="D144" s="196" t="s">
        <v>158</v>
      </c>
      <c r="E144" s="197" t="s">
        <v>1</v>
      </c>
      <c r="F144" s="198" t="s">
        <v>409</v>
      </c>
      <c r="G144" s="195"/>
      <c r="H144" s="199">
        <v>37.21</v>
      </c>
      <c r="I144" s="200"/>
      <c r="J144" s="195"/>
      <c r="K144" s="195"/>
      <c r="L144" s="201"/>
      <c r="M144" s="202"/>
      <c r="N144" s="203"/>
      <c r="O144" s="203"/>
      <c r="P144" s="203"/>
      <c r="Q144" s="203"/>
      <c r="R144" s="203"/>
      <c r="S144" s="203"/>
      <c r="T144" s="204"/>
      <c r="AT144" s="205" t="s">
        <v>158</v>
      </c>
      <c r="AU144" s="205" t="s">
        <v>85</v>
      </c>
      <c r="AV144" s="12" t="s">
        <v>85</v>
      </c>
      <c r="AW144" s="12" t="s">
        <v>30</v>
      </c>
      <c r="AX144" s="12" t="s">
        <v>83</v>
      </c>
      <c r="AY144" s="205" t="s">
        <v>124</v>
      </c>
    </row>
    <row r="145" spans="1:65" s="2" customFormat="1" ht="16.5" customHeight="1">
      <c r="A145" s="35"/>
      <c r="B145" s="36"/>
      <c r="C145" s="180" t="s">
        <v>172</v>
      </c>
      <c r="D145" s="180" t="s">
        <v>125</v>
      </c>
      <c r="E145" s="181" t="s">
        <v>410</v>
      </c>
      <c r="F145" s="182" t="s">
        <v>411</v>
      </c>
      <c r="G145" s="183" t="s">
        <v>128</v>
      </c>
      <c r="H145" s="184">
        <v>172.15199999999999</v>
      </c>
      <c r="I145" s="185"/>
      <c r="J145" s="186">
        <f>ROUND(I145*H145,2)</f>
        <v>0</v>
      </c>
      <c r="K145" s="187"/>
      <c r="L145" s="40"/>
      <c r="M145" s="188" t="s">
        <v>1</v>
      </c>
      <c r="N145" s="189" t="s">
        <v>40</v>
      </c>
      <c r="O145" s="72"/>
      <c r="P145" s="190">
        <f>O145*H145</f>
        <v>0</v>
      </c>
      <c r="Q145" s="190">
        <v>5.7600000000000004E-3</v>
      </c>
      <c r="R145" s="190">
        <f>Q145*H145</f>
        <v>0.99159551999999995</v>
      </c>
      <c r="S145" s="190">
        <v>0</v>
      </c>
      <c r="T145" s="19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2" t="s">
        <v>129</v>
      </c>
      <c r="AT145" s="192" t="s">
        <v>125</v>
      </c>
      <c r="AU145" s="192" t="s">
        <v>85</v>
      </c>
      <c r="AY145" s="18" t="s">
        <v>124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83</v>
      </c>
      <c r="BK145" s="193">
        <f>ROUND(I145*H145,2)</f>
        <v>0</v>
      </c>
      <c r="BL145" s="18" t="s">
        <v>129</v>
      </c>
      <c r="BM145" s="192" t="s">
        <v>412</v>
      </c>
    </row>
    <row r="146" spans="1:65" s="12" customFormat="1" ht="11.25">
      <c r="B146" s="194"/>
      <c r="C146" s="195"/>
      <c r="D146" s="196" t="s">
        <v>158</v>
      </c>
      <c r="E146" s="197" t="s">
        <v>1</v>
      </c>
      <c r="F146" s="198" t="s">
        <v>413</v>
      </c>
      <c r="G146" s="195"/>
      <c r="H146" s="199">
        <v>172.15199999999999</v>
      </c>
      <c r="I146" s="200"/>
      <c r="J146" s="195"/>
      <c r="K146" s="195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158</v>
      </c>
      <c r="AU146" s="205" t="s">
        <v>85</v>
      </c>
      <c r="AV146" s="12" t="s">
        <v>85</v>
      </c>
      <c r="AW146" s="12" t="s">
        <v>30</v>
      </c>
      <c r="AX146" s="12" t="s">
        <v>83</v>
      </c>
      <c r="AY146" s="205" t="s">
        <v>124</v>
      </c>
    </row>
    <row r="147" spans="1:65" s="2" customFormat="1" ht="16.5" customHeight="1">
      <c r="A147" s="35"/>
      <c r="B147" s="36"/>
      <c r="C147" s="180" t="s">
        <v>153</v>
      </c>
      <c r="D147" s="180" t="s">
        <v>125</v>
      </c>
      <c r="E147" s="181" t="s">
        <v>414</v>
      </c>
      <c r="F147" s="182" t="s">
        <v>415</v>
      </c>
      <c r="G147" s="183" t="s">
        <v>128</v>
      </c>
      <c r="H147" s="184">
        <v>172.15199999999999</v>
      </c>
      <c r="I147" s="185"/>
      <c r="J147" s="186">
        <f>ROUND(I147*H147,2)</f>
        <v>0</v>
      </c>
      <c r="K147" s="187"/>
      <c r="L147" s="40"/>
      <c r="M147" s="188" t="s">
        <v>1</v>
      </c>
      <c r="N147" s="189" t="s">
        <v>40</v>
      </c>
      <c r="O147" s="72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2" t="s">
        <v>129</v>
      </c>
      <c r="AT147" s="192" t="s">
        <v>125</v>
      </c>
      <c r="AU147" s="192" t="s">
        <v>85</v>
      </c>
      <c r="AY147" s="18" t="s">
        <v>124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83</v>
      </c>
      <c r="BK147" s="193">
        <f>ROUND(I147*H147,2)</f>
        <v>0</v>
      </c>
      <c r="BL147" s="18" t="s">
        <v>129</v>
      </c>
      <c r="BM147" s="192" t="s">
        <v>416</v>
      </c>
    </row>
    <row r="148" spans="1:65" s="2" customFormat="1" ht="24.2" customHeight="1">
      <c r="A148" s="35"/>
      <c r="B148" s="36"/>
      <c r="C148" s="180" t="s">
        <v>181</v>
      </c>
      <c r="D148" s="180" t="s">
        <v>125</v>
      </c>
      <c r="E148" s="181" t="s">
        <v>417</v>
      </c>
      <c r="F148" s="182" t="s">
        <v>418</v>
      </c>
      <c r="G148" s="183" t="s">
        <v>234</v>
      </c>
      <c r="H148" s="184">
        <v>3.7</v>
      </c>
      <c r="I148" s="185"/>
      <c r="J148" s="186">
        <f>ROUND(I148*H148,2)</f>
        <v>0</v>
      </c>
      <c r="K148" s="187"/>
      <c r="L148" s="40"/>
      <c r="M148" s="188" t="s">
        <v>1</v>
      </c>
      <c r="N148" s="189" t="s">
        <v>40</v>
      </c>
      <c r="O148" s="72"/>
      <c r="P148" s="190">
        <f>O148*H148</f>
        <v>0</v>
      </c>
      <c r="Q148" s="190">
        <v>1.0519099999999999</v>
      </c>
      <c r="R148" s="190">
        <f>Q148*H148</f>
        <v>3.8920669999999999</v>
      </c>
      <c r="S148" s="190">
        <v>0</v>
      </c>
      <c r="T148" s="19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2" t="s">
        <v>129</v>
      </c>
      <c r="AT148" s="192" t="s">
        <v>125</v>
      </c>
      <c r="AU148" s="192" t="s">
        <v>85</v>
      </c>
      <c r="AY148" s="18" t="s">
        <v>124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8" t="s">
        <v>83</v>
      </c>
      <c r="BK148" s="193">
        <f>ROUND(I148*H148,2)</f>
        <v>0</v>
      </c>
      <c r="BL148" s="18" t="s">
        <v>129</v>
      </c>
      <c r="BM148" s="192" t="s">
        <v>419</v>
      </c>
    </row>
    <row r="149" spans="1:65" s="11" customFormat="1" ht="22.9" customHeight="1">
      <c r="B149" s="166"/>
      <c r="C149" s="167"/>
      <c r="D149" s="168" t="s">
        <v>74</v>
      </c>
      <c r="E149" s="249" t="s">
        <v>138</v>
      </c>
      <c r="F149" s="249" t="s">
        <v>420</v>
      </c>
      <c r="G149" s="167"/>
      <c r="H149" s="167"/>
      <c r="I149" s="170"/>
      <c r="J149" s="250">
        <f>BK149</f>
        <v>0</v>
      </c>
      <c r="K149" s="167"/>
      <c r="L149" s="172"/>
      <c r="M149" s="173"/>
      <c r="N149" s="174"/>
      <c r="O149" s="174"/>
      <c r="P149" s="175">
        <f>SUM(P150:P161)</f>
        <v>0</v>
      </c>
      <c r="Q149" s="174"/>
      <c r="R149" s="175">
        <f>SUM(R150:R161)</f>
        <v>178.08090299999995</v>
      </c>
      <c r="S149" s="174"/>
      <c r="T149" s="176">
        <f>SUM(T150:T161)</f>
        <v>0</v>
      </c>
      <c r="AR149" s="177" t="s">
        <v>83</v>
      </c>
      <c r="AT149" s="178" t="s">
        <v>74</v>
      </c>
      <c r="AU149" s="178" t="s">
        <v>83</v>
      </c>
      <c r="AY149" s="177" t="s">
        <v>124</v>
      </c>
      <c r="BK149" s="179">
        <f>SUM(BK150:BK161)</f>
        <v>0</v>
      </c>
    </row>
    <row r="150" spans="1:65" s="2" customFormat="1" ht="24.2" customHeight="1">
      <c r="A150" s="35"/>
      <c r="B150" s="36"/>
      <c r="C150" s="180" t="s">
        <v>157</v>
      </c>
      <c r="D150" s="180" t="s">
        <v>125</v>
      </c>
      <c r="E150" s="181" t="s">
        <v>421</v>
      </c>
      <c r="F150" s="182" t="s">
        <v>422</v>
      </c>
      <c r="G150" s="183" t="s">
        <v>128</v>
      </c>
      <c r="H150" s="184">
        <v>576.78</v>
      </c>
      <c r="I150" s="185"/>
      <c r="J150" s="186">
        <f t="shared" ref="J150:J161" si="0">ROUND(I150*H150,2)</f>
        <v>0</v>
      </c>
      <c r="K150" s="187"/>
      <c r="L150" s="40"/>
      <c r="M150" s="188" t="s">
        <v>1</v>
      </c>
      <c r="N150" s="189" t="s">
        <v>40</v>
      </c>
      <c r="O150" s="72"/>
      <c r="P150" s="190">
        <f t="shared" ref="P150:P161" si="1">O150*H150</f>
        <v>0</v>
      </c>
      <c r="Q150" s="190">
        <v>8.0000000000000002E-3</v>
      </c>
      <c r="R150" s="190">
        <f t="shared" ref="R150:R161" si="2">Q150*H150</f>
        <v>4.6142399999999997</v>
      </c>
      <c r="S150" s="190">
        <v>0</v>
      </c>
      <c r="T150" s="191">
        <f t="shared" ref="T150:T161" si="3"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2" t="s">
        <v>129</v>
      </c>
      <c r="AT150" s="192" t="s">
        <v>125</v>
      </c>
      <c r="AU150" s="192" t="s">
        <v>85</v>
      </c>
      <c r="AY150" s="18" t="s">
        <v>124</v>
      </c>
      <c r="BE150" s="193">
        <f t="shared" ref="BE150:BE161" si="4">IF(N150="základní",J150,0)</f>
        <v>0</v>
      </c>
      <c r="BF150" s="193">
        <f t="shared" ref="BF150:BF161" si="5">IF(N150="snížená",J150,0)</f>
        <v>0</v>
      </c>
      <c r="BG150" s="193">
        <f t="shared" ref="BG150:BG161" si="6">IF(N150="zákl. přenesená",J150,0)</f>
        <v>0</v>
      </c>
      <c r="BH150" s="193">
        <f t="shared" ref="BH150:BH161" si="7">IF(N150="sníž. přenesená",J150,0)</f>
        <v>0</v>
      </c>
      <c r="BI150" s="193">
        <f t="shared" ref="BI150:BI161" si="8">IF(N150="nulová",J150,0)</f>
        <v>0</v>
      </c>
      <c r="BJ150" s="18" t="s">
        <v>83</v>
      </c>
      <c r="BK150" s="193">
        <f t="shared" ref="BK150:BK161" si="9">ROUND(I150*H150,2)</f>
        <v>0</v>
      </c>
      <c r="BL150" s="18" t="s">
        <v>129</v>
      </c>
      <c r="BM150" s="192" t="s">
        <v>423</v>
      </c>
    </row>
    <row r="151" spans="1:65" s="2" customFormat="1" ht="24.2" customHeight="1">
      <c r="A151" s="35"/>
      <c r="B151" s="36"/>
      <c r="C151" s="180" t="s">
        <v>8</v>
      </c>
      <c r="D151" s="180" t="s">
        <v>125</v>
      </c>
      <c r="E151" s="181" t="s">
        <v>424</v>
      </c>
      <c r="F151" s="182" t="s">
        <v>425</v>
      </c>
      <c r="G151" s="183" t="s">
        <v>128</v>
      </c>
      <c r="H151" s="184">
        <v>576.78</v>
      </c>
      <c r="I151" s="185"/>
      <c r="J151" s="186">
        <f t="shared" si="0"/>
        <v>0</v>
      </c>
      <c r="K151" s="187"/>
      <c r="L151" s="40"/>
      <c r="M151" s="188" t="s">
        <v>1</v>
      </c>
      <c r="N151" s="189" t="s">
        <v>40</v>
      </c>
      <c r="O151" s="72"/>
      <c r="P151" s="190">
        <f t="shared" si="1"/>
        <v>0</v>
      </c>
      <c r="Q151" s="190">
        <v>0.02</v>
      </c>
      <c r="R151" s="190">
        <f t="shared" si="2"/>
        <v>11.535600000000001</v>
      </c>
      <c r="S151" s="190">
        <v>0</v>
      </c>
      <c r="T151" s="191">
        <f t="shared" si="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2" t="s">
        <v>129</v>
      </c>
      <c r="AT151" s="192" t="s">
        <v>125</v>
      </c>
      <c r="AU151" s="192" t="s">
        <v>85</v>
      </c>
      <c r="AY151" s="18" t="s">
        <v>124</v>
      </c>
      <c r="BE151" s="193">
        <f t="shared" si="4"/>
        <v>0</v>
      </c>
      <c r="BF151" s="193">
        <f t="shared" si="5"/>
        <v>0</v>
      </c>
      <c r="BG151" s="193">
        <f t="shared" si="6"/>
        <v>0</v>
      </c>
      <c r="BH151" s="193">
        <f t="shared" si="7"/>
        <v>0</v>
      </c>
      <c r="BI151" s="193">
        <f t="shared" si="8"/>
        <v>0</v>
      </c>
      <c r="BJ151" s="18" t="s">
        <v>83</v>
      </c>
      <c r="BK151" s="193">
        <f t="shared" si="9"/>
        <v>0</v>
      </c>
      <c r="BL151" s="18" t="s">
        <v>129</v>
      </c>
      <c r="BM151" s="192" t="s">
        <v>426</v>
      </c>
    </row>
    <row r="152" spans="1:65" s="2" customFormat="1" ht="37.9" customHeight="1">
      <c r="A152" s="35"/>
      <c r="B152" s="36"/>
      <c r="C152" s="180" t="s">
        <v>163</v>
      </c>
      <c r="D152" s="180" t="s">
        <v>125</v>
      </c>
      <c r="E152" s="181" t="s">
        <v>427</v>
      </c>
      <c r="F152" s="182" t="s">
        <v>428</v>
      </c>
      <c r="G152" s="183" t="s">
        <v>128</v>
      </c>
      <c r="H152" s="184">
        <v>576.78</v>
      </c>
      <c r="I152" s="185"/>
      <c r="J152" s="186">
        <f t="shared" si="0"/>
        <v>0</v>
      </c>
      <c r="K152" s="187"/>
      <c r="L152" s="40"/>
      <c r="M152" s="188" t="s">
        <v>1</v>
      </c>
      <c r="N152" s="189" t="s">
        <v>40</v>
      </c>
      <c r="O152" s="72"/>
      <c r="P152" s="190">
        <f t="shared" si="1"/>
        <v>0</v>
      </c>
      <c r="Q152" s="190">
        <v>5.0000000000000001E-3</v>
      </c>
      <c r="R152" s="190">
        <f t="shared" si="2"/>
        <v>2.8839000000000001</v>
      </c>
      <c r="S152" s="190">
        <v>0</v>
      </c>
      <c r="T152" s="191">
        <f t="shared" si="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2" t="s">
        <v>129</v>
      </c>
      <c r="AT152" s="192" t="s">
        <v>125</v>
      </c>
      <c r="AU152" s="192" t="s">
        <v>85</v>
      </c>
      <c r="AY152" s="18" t="s">
        <v>124</v>
      </c>
      <c r="BE152" s="193">
        <f t="shared" si="4"/>
        <v>0</v>
      </c>
      <c r="BF152" s="193">
        <f t="shared" si="5"/>
        <v>0</v>
      </c>
      <c r="BG152" s="193">
        <f t="shared" si="6"/>
        <v>0</v>
      </c>
      <c r="BH152" s="193">
        <f t="shared" si="7"/>
        <v>0</v>
      </c>
      <c r="BI152" s="193">
        <f t="shared" si="8"/>
        <v>0</v>
      </c>
      <c r="BJ152" s="18" t="s">
        <v>83</v>
      </c>
      <c r="BK152" s="193">
        <f t="shared" si="9"/>
        <v>0</v>
      </c>
      <c r="BL152" s="18" t="s">
        <v>129</v>
      </c>
      <c r="BM152" s="192" t="s">
        <v>429</v>
      </c>
    </row>
    <row r="153" spans="1:65" s="2" customFormat="1" ht="24.2" customHeight="1">
      <c r="A153" s="35"/>
      <c r="B153" s="36"/>
      <c r="C153" s="180" t="s">
        <v>211</v>
      </c>
      <c r="D153" s="180" t="s">
        <v>125</v>
      </c>
      <c r="E153" s="181" t="s">
        <v>430</v>
      </c>
      <c r="F153" s="182" t="s">
        <v>431</v>
      </c>
      <c r="G153" s="183" t="s">
        <v>128</v>
      </c>
      <c r="H153" s="184">
        <v>576.78</v>
      </c>
      <c r="I153" s="185"/>
      <c r="J153" s="186">
        <f t="shared" si="0"/>
        <v>0</v>
      </c>
      <c r="K153" s="187"/>
      <c r="L153" s="40"/>
      <c r="M153" s="188" t="s">
        <v>1</v>
      </c>
      <c r="N153" s="189" t="s">
        <v>40</v>
      </c>
      <c r="O153" s="72"/>
      <c r="P153" s="190">
        <f t="shared" si="1"/>
        <v>0</v>
      </c>
      <c r="Q153" s="190">
        <v>4.0000000000000001E-3</v>
      </c>
      <c r="R153" s="190">
        <f t="shared" si="2"/>
        <v>2.3071199999999998</v>
      </c>
      <c r="S153" s="190">
        <v>0</v>
      </c>
      <c r="T153" s="191">
        <f t="shared" si="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2" t="s">
        <v>129</v>
      </c>
      <c r="AT153" s="192" t="s">
        <v>125</v>
      </c>
      <c r="AU153" s="192" t="s">
        <v>85</v>
      </c>
      <c r="AY153" s="18" t="s">
        <v>124</v>
      </c>
      <c r="BE153" s="193">
        <f t="shared" si="4"/>
        <v>0</v>
      </c>
      <c r="BF153" s="193">
        <f t="shared" si="5"/>
        <v>0</v>
      </c>
      <c r="BG153" s="193">
        <f t="shared" si="6"/>
        <v>0</v>
      </c>
      <c r="BH153" s="193">
        <f t="shared" si="7"/>
        <v>0</v>
      </c>
      <c r="BI153" s="193">
        <f t="shared" si="8"/>
        <v>0</v>
      </c>
      <c r="BJ153" s="18" t="s">
        <v>83</v>
      </c>
      <c r="BK153" s="193">
        <f t="shared" si="9"/>
        <v>0</v>
      </c>
      <c r="BL153" s="18" t="s">
        <v>129</v>
      </c>
      <c r="BM153" s="192" t="s">
        <v>432</v>
      </c>
    </row>
    <row r="154" spans="1:65" s="2" customFormat="1" ht="24.2" customHeight="1">
      <c r="A154" s="35"/>
      <c r="B154" s="36"/>
      <c r="C154" s="180" t="s">
        <v>167</v>
      </c>
      <c r="D154" s="180" t="s">
        <v>125</v>
      </c>
      <c r="E154" s="181" t="s">
        <v>433</v>
      </c>
      <c r="F154" s="182" t="s">
        <v>434</v>
      </c>
      <c r="G154" s="183" t="s">
        <v>128</v>
      </c>
      <c r="H154" s="184">
        <v>542.58000000000004</v>
      </c>
      <c r="I154" s="185"/>
      <c r="J154" s="186">
        <f t="shared" si="0"/>
        <v>0</v>
      </c>
      <c r="K154" s="187"/>
      <c r="L154" s="40"/>
      <c r="M154" s="188" t="s">
        <v>1</v>
      </c>
      <c r="N154" s="189" t="s">
        <v>40</v>
      </c>
      <c r="O154" s="72"/>
      <c r="P154" s="190">
        <f t="shared" si="1"/>
        <v>0</v>
      </c>
      <c r="Q154" s="190">
        <v>6.4999999999999997E-3</v>
      </c>
      <c r="R154" s="190">
        <f t="shared" si="2"/>
        <v>3.52677</v>
      </c>
      <c r="S154" s="190">
        <v>0</v>
      </c>
      <c r="T154" s="191">
        <f t="shared" si="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2" t="s">
        <v>129</v>
      </c>
      <c r="AT154" s="192" t="s">
        <v>125</v>
      </c>
      <c r="AU154" s="192" t="s">
        <v>85</v>
      </c>
      <c r="AY154" s="18" t="s">
        <v>124</v>
      </c>
      <c r="BE154" s="193">
        <f t="shared" si="4"/>
        <v>0</v>
      </c>
      <c r="BF154" s="193">
        <f t="shared" si="5"/>
        <v>0</v>
      </c>
      <c r="BG154" s="193">
        <f t="shared" si="6"/>
        <v>0</v>
      </c>
      <c r="BH154" s="193">
        <f t="shared" si="7"/>
        <v>0</v>
      </c>
      <c r="BI154" s="193">
        <f t="shared" si="8"/>
        <v>0</v>
      </c>
      <c r="BJ154" s="18" t="s">
        <v>83</v>
      </c>
      <c r="BK154" s="193">
        <f t="shared" si="9"/>
        <v>0</v>
      </c>
      <c r="BL154" s="18" t="s">
        <v>129</v>
      </c>
      <c r="BM154" s="192" t="s">
        <v>435</v>
      </c>
    </row>
    <row r="155" spans="1:65" s="2" customFormat="1" ht="24.2" customHeight="1">
      <c r="A155" s="35"/>
      <c r="B155" s="36"/>
      <c r="C155" s="180" t="s">
        <v>219</v>
      </c>
      <c r="D155" s="180" t="s">
        <v>125</v>
      </c>
      <c r="E155" s="181" t="s">
        <v>436</v>
      </c>
      <c r="F155" s="182" t="s">
        <v>437</v>
      </c>
      <c r="G155" s="183" t="s">
        <v>128</v>
      </c>
      <c r="H155" s="184">
        <v>1085.1600000000001</v>
      </c>
      <c r="I155" s="185"/>
      <c r="J155" s="186">
        <f t="shared" si="0"/>
        <v>0</v>
      </c>
      <c r="K155" s="187"/>
      <c r="L155" s="40"/>
      <c r="M155" s="188" t="s">
        <v>1</v>
      </c>
      <c r="N155" s="189" t="s">
        <v>40</v>
      </c>
      <c r="O155" s="72"/>
      <c r="P155" s="190">
        <f t="shared" si="1"/>
        <v>0</v>
      </c>
      <c r="Q155" s="190">
        <v>4.3800000000000002E-3</v>
      </c>
      <c r="R155" s="190">
        <f t="shared" si="2"/>
        <v>4.7530008000000006</v>
      </c>
      <c r="S155" s="190">
        <v>0</v>
      </c>
      <c r="T155" s="191">
        <f t="shared" si="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2" t="s">
        <v>129</v>
      </c>
      <c r="AT155" s="192" t="s">
        <v>125</v>
      </c>
      <c r="AU155" s="192" t="s">
        <v>85</v>
      </c>
      <c r="AY155" s="18" t="s">
        <v>124</v>
      </c>
      <c r="BE155" s="193">
        <f t="shared" si="4"/>
        <v>0</v>
      </c>
      <c r="BF155" s="193">
        <f t="shared" si="5"/>
        <v>0</v>
      </c>
      <c r="BG155" s="193">
        <f t="shared" si="6"/>
        <v>0</v>
      </c>
      <c r="BH155" s="193">
        <f t="shared" si="7"/>
        <v>0</v>
      </c>
      <c r="BI155" s="193">
        <f t="shared" si="8"/>
        <v>0</v>
      </c>
      <c r="BJ155" s="18" t="s">
        <v>83</v>
      </c>
      <c r="BK155" s="193">
        <f t="shared" si="9"/>
        <v>0</v>
      </c>
      <c r="BL155" s="18" t="s">
        <v>129</v>
      </c>
      <c r="BM155" s="192" t="s">
        <v>438</v>
      </c>
    </row>
    <row r="156" spans="1:65" s="2" customFormat="1" ht="24.2" customHeight="1">
      <c r="A156" s="35"/>
      <c r="B156" s="36"/>
      <c r="C156" s="180" t="s">
        <v>171</v>
      </c>
      <c r="D156" s="180" t="s">
        <v>125</v>
      </c>
      <c r="E156" s="181" t="s">
        <v>439</v>
      </c>
      <c r="F156" s="182" t="s">
        <v>440</v>
      </c>
      <c r="G156" s="183" t="s">
        <v>128</v>
      </c>
      <c r="H156" s="184">
        <v>542.58000000000004</v>
      </c>
      <c r="I156" s="185"/>
      <c r="J156" s="186">
        <f t="shared" si="0"/>
        <v>0</v>
      </c>
      <c r="K156" s="187"/>
      <c r="L156" s="40"/>
      <c r="M156" s="188" t="s">
        <v>1</v>
      </c>
      <c r="N156" s="189" t="s">
        <v>40</v>
      </c>
      <c r="O156" s="72"/>
      <c r="P156" s="190">
        <f t="shared" si="1"/>
        <v>0</v>
      </c>
      <c r="Q156" s="190">
        <v>2.5000000000000001E-4</v>
      </c>
      <c r="R156" s="190">
        <f t="shared" si="2"/>
        <v>0.13564500000000002</v>
      </c>
      <c r="S156" s="190">
        <v>0</v>
      </c>
      <c r="T156" s="191">
        <f t="shared" si="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2" t="s">
        <v>129</v>
      </c>
      <c r="AT156" s="192" t="s">
        <v>125</v>
      </c>
      <c r="AU156" s="192" t="s">
        <v>85</v>
      </c>
      <c r="AY156" s="18" t="s">
        <v>124</v>
      </c>
      <c r="BE156" s="193">
        <f t="shared" si="4"/>
        <v>0</v>
      </c>
      <c r="BF156" s="193">
        <f t="shared" si="5"/>
        <v>0</v>
      </c>
      <c r="BG156" s="193">
        <f t="shared" si="6"/>
        <v>0</v>
      </c>
      <c r="BH156" s="193">
        <f t="shared" si="7"/>
        <v>0</v>
      </c>
      <c r="BI156" s="193">
        <f t="shared" si="8"/>
        <v>0</v>
      </c>
      <c r="BJ156" s="18" t="s">
        <v>83</v>
      </c>
      <c r="BK156" s="193">
        <f t="shared" si="9"/>
        <v>0</v>
      </c>
      <c r="BL156" s="18" t="s">
        <v>129</v>
      </c>
      <c r="BM156" s="192" t="s">
        <v>441</v>
      </c>
    </row>
    <row r="157" spans="1:65" s="2" customFormat="1" ht="24.2" customHeight="1">
      <c r="A157" s="35"/>
      <c r="B157" s="36"/>
      <c r="C157" s="180" t="s">
        <v>7</v>
      </c>
      <c r="D157" s="180" t="s">
        <v>125</v>
      </c>
      <c r="E157" s="181" t="s">
        <v>442</v>
      </c>
      <c r="F157" s="182" t="s">
        <v>443</v>
      </c>
      <c r="G157" s="183" t="s">
        <v>128</v>
      </c>
      <c r="H157" s="184">
        <v>542.58000000000004</v>
      </c>
      <c r="I157" s="185"/>
      <c r="J157" s="186">
        <f t="shared" si="0"/>
        <v>0</v>
      </c>
      <c r="K157" s="187"/>
      <c r="L157" s="40"/>
      <c r="M157" s="188" t="s">
        <v>1</v>
      </c>
      <c r="N157" s="189" t="s">
        <v>40</v>
      </c>
      <c r="O157" s="72"/>
      <c r="P157" s="190">
        <f t="shared" si="1"/>
        <v>0</v>
      </c>
      <c r="Q157" s="190">
        <v>2.3099999999999999E-2</v>
      </c>
      <c r="R157" s="190">
        <f t="shared" si="2"/>
        <v>12.533598</v>
      </c>
      <c r="S157" s="190">
        <v>0</v>
      </c>
      <c r="T157" s="191">
        <f t="shared" si="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2" t="s">
        <v>129</v>
      </c>
      <c r="AT157" s="192" t="s">
        <v>125</v>
      </c>
      <c r="AU157" s="192" t="s">
        <v>85</v>
      </c>
      <c r="AY157" s="18" t="s">
        <v>124</v>
      </c>
      <c r="BE157" s="193">
        <f t="shared" si="4"/>
        <v>0</v>
      </c>
      <c r="BF157" s="193">
        <f t="shared" si="5"/>
        <v>0</v>
      </c>
      <c r="BG157" s="193">
        <f t="shared" si="6"/>
        <v>0</v>
      </c>
      <c r="BH157" s="193">
        <f t="shared" si="7"/>
        <v>0</v>
      </c>
      <c r="BI157" s="193">
        <f t="shared" si="8"/>
        <v>0</v>
      </c>
      <c r="BJ157" s="18" t="s">
        <v>83</v>
      </c>
      <c r="BK157" s="193">
        <f t="shared" si="9"/>
        <v>0</v>
      </c>
      <c r="BL157" s="18" t="s">
        <v>129</v>
      </c>
      <c r="BM157" s="192" t="s">
        <v>444</v>
      </c>
    </row>
    <row r="158" spans="1:65" s="2" customFormat="1" ht="24.2" customHeight="1">
      <c r="A158" s="35"/>
      <c r="B158" s="36"/>
      <c r="C158" s="180" t="s">
        <v>175</v>
      </c>
      <c r="D158" s="180" t="s">
        <v>125</v>
      </c>
      <c r="E158" s="181" t="s">
        <v>445</v>
      </c>
      <c r="F158" s="182" t="s">
        <v>446</v>
      </c>
      <c r="G158" s="183" t="s">
        <v>128</v>
      </c>
      <c r="H158" s="184">
        <v>542.58000000000004</v>
      </c>
      <c r="I158" s="185"/>
      <c r="J158" s="186">
        <f t="shared" si="0"/>
        <v>0</v>
      </c>
      <c r="K158" s="187"/>
      <c r="L158" s="40"/>
      <c r="M158" s="188" t="s">
        <v>1</v>
      </c>
      <c r="N158" s="189" t="s">
        <v>40</v>
      </c>
      <c r="O158" s="72"/>
      <c r="P158" s="190">
        <f t="shared" si="1"/>
        <v>0</v>
      </c>
      <c r="Q158" s="190">
        <v>2.7499999999999998E-3</v>
      </c>
      <c r="R158" s="190">
        <f t="shared" si="2"/>
        <v>1.4920949999999999</v>
      </c>
      <c r="S158" s="190">
        <v>0</v>
      </c>
      <c r="T158" s="191">
        <f t="shared" si="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2" t="s">
        <v>129</v>
      </c>
      <c r="AT158" s="192" t="s">
        <v>125</v>
      </c>
      <c r="AU158" s="192" t="s">
        <v>85</v>
      </c>
      <c r="AY158" s="18" t="s">
        <v>124</v>
      </c>
      <c r="BE158" s="193">
        <f t="shared" si="4"/>
        <v>0</v>
      </c>
      <c r="BF158" s="193">
        <f t="shared" si="5"/>
        <v>0</v>
      </c>
      <c r="BG158" s="193">
        <f t="shared" si="6"/>
        <v>0</v>
      </c>
      <c r="BH158" s="193">
        <f t="shared" si="7"/>
        <v>0</v>
      </c>
      <c r="BI158" s="193">
        <f t="shared" si="8"/>
        <v>0</v>
      </c>
      <c r="BJ158" s="18" t="s">
        <v>83</v>
      </c>
      <c r="BK158" s="193">
        <f t="shared" si="9"/>
        <v>0</v>
      </c>
      <c r="BL158" s="18" t="s">
        <v>129</v>
      </c>
      <c r="BM158" s="192" t="s">
        <v>447</v>
      </c>
    </row>
    <row r="159" spans="1:65" s="2" customFormat="1" ht="33" customHeight="1">
      <c r="A159" s="35"/>
      <c r="B159" s="36"/>
      <c r="C159" s="180" t="s">
        <v>238</v>
      </c>
      <c r="D159" s="180" t="s">
        <v>125</v>
      </c>
      <c r="E159" s="181" t="s">
        <v>448</v>
      </c>
      <c r="F159" s="182" t="s">
        <v>449</v>
      </c>
      <c r="G159" s="183" t="s">
        <v>184</v>
      </c>
      <c r="H159" s="184">
        <v>52.11</v>
      </c>
      <c r="I159" s="185"/>
      <c r="J159" s="186">
        <f t="shared" si="0"/>
        <v>0</v>
      </c>
      <c r="K159" s="187"/>
      <c r="L159" s="40"/>
      <c r="M159" s="188" t="s">
        <v>1</v>
      </c>
      <c r="N159" s="189" t="s">
        <v>40</v>
      </c>
      <c r="O159" s="72"/>
      <c r="P159" s="190">
        <f t="shared" si="1"/>
        <v>0</v>
      </c>
      <c r="Q159" s="190">
        <v>2.5018699999999998</v>
      </c>
      <c r="R159" s="190">
        <f t="shared" si="2"/>
        <v>130.37244569999999</v>
      </c>
      <c r="S159" s="190">
        <v>0</v>
      </c>
      <c r="T159" s="191">
        <f t="shared" si="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2" t="s">
        <v>129</v>
      </c>
      <c r="AT159" s="192" t="s">
        <v>125</v>
      </c>
      <c r="AU159" s="192" t="s">
        <v>85</v>
      </c>
      <c r="AY159" s="18" t="s">
        <v>124</v>
      </c>
      <c r="BE159" s="193">
        <f t="shared" si="4"/>
        <v>0</v>
      </c>
      <c r="BF159" s="193">
        <f t="shared" si="5"/>
        <v>0</v>
      </c>
      <c r="BG159" s="193">
        <f t="shared" si="6"/>
        <v>0</v>
      </c>
      <c r="BH159" s="193">
        <f t="shared" si="7"/>
        <v>0</v>
      </c>
      <c r="BI159" s="193">
        <f t="shared" si="8"/>
        <v>0</v>
      </c>
      <c r="BJ159" s="18" t="s">
        <v>83</v>
      </c>
      <c r="BK159" s="193">
        <f t="shared" si="9"/>
        <v>0</v>
      </c>
      <c r="BL159" s="18" t="s">
        <v>129</v>
      </c>
      <c r="BM159" s="192" t="s">
        <v>450</v>
      </c>
    </row>
    <row r="160" spans="1:65" s="2" customFormat="1" ht="24.2" customHeight="1">
      <c r="A160" s="35"/>
      <c r="B160" s="36"/>
      <c r="C160" s="180" t="s">
        <v>178</v>
      </c>
      <c r="D160" s="180" t="s">
        <v>125</v>
      </c>
      <c r="E160" s="181" t="s">
        <v>451</v>
      </c>
      <c r="F160" s="182" t="s">
        <v>452</v>
      </c>
      <c r="G160" s="183" t="s">
        <v>184</v>
      </c>
      <c r="H160" s="184">
        <v>52.11</v>
      </c>
      <c r="I160" s="185"/>
      <c r="J160" s="186">
        <f t="shared" si="0"/>
        <v>0</v>
      </c>
      <c r="K160" s="187"/>
      <c r="L160" s="40"/>
      <c r="M160" s="188" t="s">
        <v>1</v>
      </c>
      <c r="N160" s="189" t="s">
        <v>40</v>
      </c>
      <c r="O160" s="72"/>
      <c r="P160" s="190">
        <f t="shared" si="1"/>
        <v>0</v>
      </c>
      <c r="Q160" s="190">
        <v>0.04</v>
      </c>
      <c r="R160" s="190">
        <f t="shared" si="2"/>
        <v>2.0844</v>
      </c>
      <c r="S160" s="190">
        <v>0</v>
      </c>
      <c r="T160" s="191">
        <f t="shared" si="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2" t="s">
        <v>129</v>
      </c>
      <c r="AT160" s="192" t="s">
        <v>125</v>
      </c>
      <c r="AU160" s="192" t="s">
        <v>85</v>
      </c>
      <c r="AY160" s="18" t="s">
        <v>124</v>
      </c>
      <c r="BE160" s="193">
        <f t="shared" si="4"/>
        <v>0</v>
      </c>
      <c r="BF160" s="193">
        <f t="shared" si="5"/>
        <v>0</v>
      </c>
      <c r="BG160" s="193">
        <f t="shared" si="6"/>
        <v>0</v>
      </c>
      <c r="BH160" s="193">
        <f t="shared" si="7"/>
        <v>0</v>
      </c>
      <c r="BI160" s="193">
        <f t="shared" si="8"/>
        <v>0</v>
      </c>
      <c r="BJ160" s="18" t="s">
        <v>83</v>
      </c>
      <c r="BK160" s="193">
        <f t="shared" si="9"/>
        <v>0</v>
      </c>
      <c r="BL160" s="18" t="s">
        <v>129</v>
      </c>
      <c r="BM160" s="192" t="s">
        <v>453</v>
      </c>
    </row>
    <row r="161" spans="1:65" s="2" customFormat="1" ht="33" customHeight="1">
      <c r="A161" s="35"/>
      <c r="B161" s="36"/>
      <c r="C161" s="180" t="s">
        <v>248</v>
      </c>
      <c r="D161" s="180" t="s">
        <v>125</v>
      </c>
      <c r="E161" s="181" t="s">
        <v>454</v>
      </c>
      <c r="F161" s="182" t="s">
        <v>455</v>
      </c>
      <c r="G161" s="183" t="s">
        <v>184</v>
      </c>
      <c r="H161" s="184">
        <v>52.11</v>
      </c>
      <c r="I161" s="185"/>
      <c r="J161" s="186">
        <f t="shared" si="0"/>
        <v>0</v>
      </c>
      <c r="K161" s="187"/>
      <c r="L161" s="40"/>
      <c r="M161" s="188" t="s">
        <v>1</v>
      </c>
      <c r="N161" s="189" t="s">
        <v>40</v>
      </c>
      <c r="O161" s="72"/>
      <c r="P161" s="190">
        <f t="shared" si="1"/>
        <v>0</v>
      </c>
      <c r="Q161" s="190">
        <v>3.5349999999999999E-2</v>
      </c>
      <c r="R161" s="190">
        <f t="shared" si="2"/>
        <v>1.8420885</v>
      </c>
      <c r="S161" s="190">
        <v>0</v>
      </c>
      <c r="T161" s="191">
        <f t="shared" si="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2" t="s">
        <v>129</v>
      </c>
      <c r="AT161" s="192" t="s">
        <v>125</v>
      </c>
      <c r="AU161" s="192" t="s">
        <v>85</v>
      </c>
      <c r="AY161" s="18" t="s">
        <v>124</v>
      </c>
      <c r="BE161" s="193">
        <f t="shared" si="4"/>
        <v>0</v>
      </c>
      <c r="BF161" s="193">
        <f t="shared" si="5"/>
        <v>0</v>
      </c>
      <c r="BG161" s="193">
        <f t="shared" si="6"/>
        <v>0</v>
      </c>
      <c r="BH161" s="193">
        <f t="shared" si="7"/>
        <v>0</v>
      </c>
      <c r="BI161" s="193">
        <f t="shared" si="8"/>
        <v>0</v>
      </c>
      <c r="BJ161" s="18" t="s">
        <v>83</v>
      </c>
      <c r="BK161" s="193">
        <f t="shared" si="9"/>
        <v>0</v>
      </c>
      <c r="BL161" s="18" t="s">
        <v>129</v>
      </c>
      <c r="BM161" s="192" t="s">
        <v>456</v>
      </c>
    </row>
    <row r="162" spans="1:65" s="11" customFormat="1" ht="22.9" customHeight="1">
      <c r="B162" s="166"/>
      <c r="C162" s="167"/>
      <c r="D162" s="168" t="s">
        <v>74</v>
      </c>
      <c r="E162" s="249" t="s">
        <v>164</v>
      </c>
      <c r="F162" s="249" t="s">
        <v>457</v>
      </c>
      <c r="G162" s="167"/>
      <c r="H162" s="167"/>
      <c r="I162" s="170"/>
      <c r="J162" s="250">
        <f>BK162</f>
        <v>0</v>
      </c>
      <c r="K162" s="167"/>
      <c r="L162" s="172"/>
      <c r="M162" s="173"/>
      <c r="N162" s="174"/>
      <c r="O162" s="174"/>
      <c r="P162" s="175">
        <f>SUM(P163:P173)</f>
        <v>0</v>
      </c>
      <c r="Q162" s="174"/>
      <c r="R162" s="175">
        <f>SUM(R163:R173)</f>
        <v>5.0133299999999999E-2</v>
      </c>
      <c r="S162" s="174"/>
      <c r="T162" s="176">
        <f>SUM(T163:T173)</f>
        <v>1494.6616200000001</v>
      </c>
      <c r="AR162" s="177" t="s">
        <v>83</v>
      </c>
      <c r="AT162" s="178" t="s">
        <v>74</v>
      </c>
      <c r="AU162" s="178" t="s">
        <v>83</v>
      </c>
      <c r="AY162" s="177" t="s">
        <v>124</v>
      </c>
      <c r="BK162" s="179">
        <f>SUM(BK163:BK173)</f>
        <v>0</v>
      </c>
    </row>
    <row r="163" spans="1:65" s="2" customFormat="1" ht="33" customHeight="1">
      <c r="A163" s="35"/>
      <c r="B163" s="36"/>
      <c r="C163" s="180" t="s">
        <v>185</v>
      </c>
      <c r="D163" s="180" t="s">
        <v>125</v>
      </c>
      <c r="E163" s="181" t="s">
        <v>458</v>
      </c>
      <c r="F163" s="182" t="s">
        <v>459</v>
      </c>
      <c r="G163" s="183" t="s">
        <v>128</v>
      </c>
      <c r="H163" s="184">
        <v>1096</v>
      </c>
      <c r="I163" s="185"/>
      <c r="J163" s="186">
        <f>ROUND(I163*H163,2)</f>
        <v>0</v>
      </c>
      <c r="K163" s="187"/>
      <c r="L163" s="40"/>
      <c r="M163" s="188" t="s">
        <v>1</v>
      </c>
      <c r="N163" s="189" t="s">
        <v>40</v>
      </c>
      <c r="O163" s="72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2" t="s">
        <v>129</v>
      </c>
      <c r="AT163" s="192" t="s">
        <v>125</v>
      </c>
      <c r="AU163" s="192" t="s">
        <v>85</v>
      </c>
      <c r="AY163" s="18" t="s">
        <v>124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8" t="s">
        <v>83</v>
      </c>
      <c r="BK163" s="193">
        <f>ROUND(I163*H163,2)</f>
        <v>0</v>
      </c>
      <c r="BL163" s="18" t="s">
        <v>129</v>
      </c>
      <c r="BM163" s="192" t="s">
        <v>460</v>
      </c>
    </row>
    <row r="164" spans="1:65" s="2" customFormat="1" ht="33" customHeight="1">
      <c r="A164" s="35"/>
      <c r="B164" s="36"/>
      <c r="C164" s="180" t="s">
        <v>255</v>
      </c>
      <c r="D164" s="180" t="s">
        <v>125</v>
      </c>
      <c r="E164" s="181" t="s">
        <v>461</v>
      </c>
      <c r="F164" s="182" t="s">
        <v>462</v>
      </c>
      <c r="G164" s="183" t="s">
        <v>128</v>
      </c>
      <c r="H164" s="184">
        <v>107640</v>
      </c>
      <c r="I164" s="185"/>
      <c r="J164" s="186">
        <f>ROUND(I164*H164,2)</f>
        <v>0</v>
      </c>
      <c r="K164" s="187"/>
      <c r="L164" s="40"/>
      <c r="M164" s="188" t="s">
        <v>1</v>
      </c>
      <c r="N164" s="189" t="s">
        <v>40</v>
      </c>
      <c r="O164" s="72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2" t="s">
        <v>129</v>
      </c>
      <c r="AT164" s="192" t="s">
        <v>125</v>
      </c>
      <c r="AU164" s="192" t="s">
        <v>85</v>
      </c>
      <c r="AY164" s="18" t="s">
        <v>124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8" t="s">
        <v>83</v>
      </c>
      <c r="BK164" s="193">
        <f>ROUND(I164*H164,2)</f>
        <v>0</v>
      </c>
      <c r="BL164" s="18" t="s">
        <v>129</v>
      </c>
      <c r="BM164" s="192" t="s">
        <v>463</v>
      </c>
    </row>
    <row r="165" spans="1:65" s="12" customFormat="1" ht="11.25">
      <c r="B165" s="194"/>
      <c r="C165" s="195"/>
      <c r="D165" s="196" t="s">
        <v>158</v>
      </c>
      <c r="E165" s="197" t="s">
        <v>1</v>
      </c>
      <c r="F165" s="198" t="s">
        <v>464</v>
      </c>
      <c r="G165" s="195"/>
      <c r="H165" s="199">
        <v>107640</v>
      </c>
      <c r="I165" s="200"/>
      <c r="J165" s="195"/>
      <c r="K165" s="195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158</v>
      </c>
      <c r="AU165" s="205" t="s">
        <v>85</v>
      </c>
      <c r="AV165" s="12" t="s">
        <v>85</v>
      </c>
      <c r="AW165" s="12" t="s">
        <v>30</v>
      </c>
      <c r="AX165" s="12" t="s">
        <v>83</v>
      </c>
      <c r="AY165" s="205" t="s">
        <v>124</v>
      </c>
    </row>
    <row r="166" spans="1:65" s="2" customFormat="1" ht="33" customHeight="1">
      <c r="A166" s="35"/>
      <c r="B166" s="36"/>
      <c r="C166" s="180" t="s">
        <v>192</v>
      </c>
      <c r="D166" s="180" t="s">
        <v>125</v>
      </c>
      <c r="E166" s="181" t="s">
        <v>465</v>
      </c>
      <c r="F166" s="182" t="s">
        <v>466</v>
      </c>
      <c r="G166" s="183" t="s">
        <v>128</v>
      </c>
      <c r="H166" s="184">
        <v>1096</v>
      </c>
      <c r="I166" s="185"/>
      <c r="J166" s="186">
        <f t="shared" ref="J166:J173" si="10">ROUND(I166*H166,2)</f>
        <v>0</v>
      </c>
      <c r="K166" s="187"/>
      <c r="L166" s="40"/>
      <c r="M166" s="188" t="s">
        <v>1</v>
      </c>
      <c r="N166" s="189" t="s">
        <v>40</v>
      </c>
      <c r="O166" s="72"/>
      <c r="P166" s="190">
        <f t="shared" ref="P166:P173" si="11">O166*H166</f>
        <v>0</v>
      </c>
      <c r="Q166" s="190">
        <v>0</v>
      </c>
      <c r="R166" s="190">
        <f t="shared" ref="R166:R173" si="12">Q166*H166</f>
        <v>0</v>
      </c>
      <c r="S166" s="190">
        <v>0</v>
      </c>
      <c r="T166" s="191">
        <f t="shared" ref="T166:T173" si="13"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2" t="s">
        <v>129</v>
      </c>
      <c r="AT166" s="192" t="s">
        <v>125</v>
      </c>
      <c r="AU166" s="192" t="s">
        <v>85</v>
      </c>
      <c r="AY166" s="18" t="s">
        <v>124</v>
      </c>
      <c r="BE166" s="193">
        <f t="shared" ref="BE166:BE173" si="14">IF(N166="základní",J166,0)</f>
        <v>0</v>
      </c>
      <c r="BF166" s="193">
        <f t="shared" ref="BF166:BF173" si="15">IF(N166="snížená",J166,0)</f>
        <v>0</v>
      </c>
      <c r="BG166" s="193">
        <f t="shared" ref="BG166:BG173" si="16">IF(N166="zákl. přenesená",J166,0)</f>
        <v>0</v>
      </c>
      <c r="BH166" s="193">
        <f t="shared" ref="BH166:BH173" si="17">IF(N166="sníž. přenesená",J166,0)</f>
        <v>0</v>
      </c>
      <c r="BI166" s="193">
        <f t="shared" ref="BI166:BI173" si="18">IF(N166="nulová",J166,0)</f>
        <v>0</v>
      </c>
      <c r="BJ166" s="18" t="s">
        <v>83</v>
      </c>
      <c r="BK166" s="193">
        <f t="shared" ref="BK166:BK173" si="19">ROUND(I166*H166,2)</f>
        <v>0</v>
      </c>
      <c r="BL166" s="18" t="s">
        <v>129</v>
      </c>
      <c r="BM166" s="192" t="s">
        <v>467</v>
      </c>
    </row>
    <row r="167" spans="1:65" s="2" customFormat="1" ht="33" customHeight="1">
      <c r="A167" s="35"/>
      <c r="B167" s="36"/>
      <c r="C167" s="180" t="s">
        <v>265</v>
      </c>
      <c r="D167" s="180" t="s">
        <v>125</v>
      </c>
      <c r="E167" s="181" t="s">
        <v>468</v>
      </c>
      <c r="F167" s="182" t="s">
        <v>469</v>
      </c>
      <c r="G167" s="183" t="s">
        <v>137</v>
      </c>
      <c r="H167" s="184">
        <v>2</v>
      </c>
      <c r="I167" s="185"/>
      <c r="J167" s="186">
        <f t="shared" si="10"/>
        <v>0</v>
      </c>
      <c r="K167" s="187"/>
      <c r="L167" s="40"/>
      <c r="M167" s="188" t="s">
        <v>1</v>
      </c>
      <c r="N167" s="189" t="s">
        <v>40</v>
      </c>
      <c r="O167" s="72"/>
      <c r="P167" s="190">
        <f t="shared" si="11"/>
        <v>0</v>
      </c>
      <c r="Q167" s="190">
        <v>0</v>
      </c>
      <c r="R167" s="190">
        <f t="shared" si="12"/>
        <v>0</v>
      </c>
      <c r="S167" s="190">
        <v>0</v>
      </c>
      <c r="T167" s="191">
        <f t="shared" si="1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2" t="s">
        <v>129</v>
      </c>
      <c r="AT167" s="192" t="s">
        <v>125</v>
      </c>
      <c r="AU167" s="192" t="s">
        <v>85</v>
      </c>
      <c r="AY167" s="18" t="s">
        <v>124</v>
      </c>
      <c r="BE167" s="193">
        <f t="shared" si="14"/>
        <v>0</v>
      </c>
      <c r="BF167" s="193">
        <f t="shared" si="15"/>
        <v>0</v>
      </c>
      <c r="BG167" s="193">
        <f t="shared" si="16"/>
        <v>0</v>
      </c>
      <c r="BH167" s="193">
        <f t="shared" si="17"/>
        <v>0</v>
      </c>
      <c r="BI167" s="193">
        <f t="shared" si="18"/>
        <v>0</v>
      </c>
      <c r="BJ167" s="18" t="s">
        <v>83</v>
      </c>
      <c r="BK167" s="193">
        <f t="shared" si="19"/>
        <v>0</v>
      </c>
      <c r="BL167" s="18" t="s">
        <v>129</v>
      </c>
      <c r="BM167" s="192" t="s">
        <v>470</v>
      </c>
    </row>
    <row r="168" spans="1:65" s="2" customFormat="1" ht="33" customHeight="1">
      <c r="A168" s="35"/>
      <c r="B168" s="36"/>
      <c r="C168" s="180" t="s">
        <v>207</v>
      </c>
      <c r="D168" s="180" t="s">
        <v>125</v>
      </c>
      <c r="E168" s="181" t="s">
        <v>471</v>
      </c>
      <c r="F168" s="182" t="s">
        <v>472</v>
      </c>
      <c r="G168" s="183" t="s">
        <v>137</v>
      </c>
      <c r="H168" s="184">
        <v>30</v>
      </c>
      <c r="I168" s="185"/>
      <c r="J168" s="186">
        <f t="shared" si="10"/>
        <v>0</v>
      </c>
      <c r="K168" s="187"/>
      <c r="L168" s="40"/>
      <c r="M168" s="188" t="s">
        <v>1</v>
      </c>
      <c r="N168" s="189" t="s">
        <v>40</v>
      </c>
      <c r="O168" s="72"/>
      <c r="P168" s="190">
        <f t="shared" si="11"/>
        <v>0</v>
      </c>
      <c r="Q168" s="190">
        <v>0</v>
      </c>
      <c r="R168" s="190">
        <f t="shared" si="12"/>
        <v>0</v>
      </c>
      <c r="S168" s="190">
        <v>0</v>
      </c>
      <c r="T168" s="191">
        <f t="shared" si="1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2" t="s">
        <v>129</v>
      </c>
      <c r="AT168" s="192" t="s">
        <v>125</v>
      </c>
      <c r="AU168" s="192" t="s">
        <v>85</v>
      </c>
      <c r="AY168" s="18" t="s">
        <v>124</v>
      </c>
      <c r="BE168" s="193">
        <f t="shared" si="14"/>
        <v>0</v>
      </c>
      <c r="BF168" s="193">
        <f t="shared" si="15"/>
        <v>0</v>
      </c>
      <c r="BG168" s="193">
        <f t="shared" si="16"/>
        <v>0</v>
      </c>
      <c r="BH168" s="193">
        <f t="shared" si="17"/>
        <v>0</v>
      </c>
      <c r="BI168" s="193">
        <f t="shared" si="18"/>
        <v>0</v>
      </c>
      <c r="BJ168" s="18" t="s">
        <v>83</v>
      </c>
      <c r="BK168" s="193">
        <f t="shared" si="19"/>
        <v>0</v>
      </c>
      <c r="BL168" s="18" t="s">
        <v>129</v>
      </c>
      <c r="BM168" s="192" t="s">
        <v>473</v>
      </c>
    </row>
    <row r="169" spans="1:65" s="2" customFormat="1" ht="33" customHeight="1">
      <c r="A169" s="35"/>
      <c r="B169" s="36"/>
      <c r="C169" s="180" t="s">
        <v>273</v>
      </c>
      <c r="D169" s="180" t="s">
        <v>125</v>
      </c>
      <c r="E169" s="181" t="s">
        <v>474</v>
      </c>
      <c r="F169" s="182" t="s">
        <v>475</v>
      </c>
      <c r="G169" s="183" t="s">
        <v>137</v>
      </c>
      <c r="H169" s="184">
        <v>2</v>
      </c>
      <c r="I169" s="185"/>
      <c r="J169" s="186">
        <f t="shared" si="10"/>
        <v>0</v>
      </c>
      <c r="K169" s="187"/>
      <c r="L169" s="40"/>
      <c r="M169" s="188" t="s">
        <v>1</v>
      </c>
      <c r="N169" s="189" t="s">
        <v>40</v>
      </c>
      <c r="O169" s="72"/>
      <c r="P169" s="190">
        <f t="shared" si="11"/>
        <v>0</v>
      </c>
      <c r="Q169" s="190">
        <v>0</v>
      </c>
      <c r="R169" s="190">
        <f t="shared" si="12"/>
        <v>0</v>
      </c>
      <c r="S169" s="190">
        <v>0</v>
      </c>
      <c r="T169" s="191">
        <f t="shared" si="1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2" t="s">
        <v>129</v>
      </c>
      <c r="AT169" s="192" t="s">
        <v>125</v>
      </c>
      <c r="AU169" s="192" t="s">
        <v>85</v>
      </c>
      <c r="AY169" s="18" t="s">
        <v>124</v>
      </c>
      <c r="BE169" s="193">
        <f t="shared" si="14"/>
        <v>0</v>
      </c>
      <c r="BF169" s="193">
        <f t="shared" si="15"/>
        <v>0</v>
      </c>
      <c r="BG169" s="193">
        <f t="shared" si="16"/>
        <v>0</v>
      </c>
      <c r="BH169" s="193">
        <f t="shared" si="17"/>
        <v>0</v>
      </c>
      <c r="BI169" s="193">
        <f t="shared" si="18"/>
        <v>0</v>
      </c>
      <c r="BJ169" s="18" t="s">
        <v>83</v>
      </c>
      <c r="BK169" s="193">
        <f t="shared" si="19"/>
        <v>0</v>
      </c>
      <c r="BL169" s="18" t="s">
        <v>129</v>
      </c>
      <c r="BM169" s="192" t="s">
        <v>476</v>
      </c>
    </row>
    <row r="170" spans="1:65" s="2" customFormat="1" ht="37.9" customHeight="1">
      <c r="A170" s="35"/>
      <c r="B170" s="36"/>
      <c r="C170" s="180" t="s">
        <v>210</v>
      </c>
      <c r="D170" s="180" t="s">
        <v>125</v>
      </c>
      <c r="E170" s="181" t="s">
        <v>477</v>
      </c>
      <c r="F170" s="182" t="s">
        <v>478</v>
      </c>
      <c r="G170" s="183" t="s">
        <v>128</v>
      </c>
      <c r="H170" s="184">
        <v>238.73</v>
      </c>
      <c r="I170" s="185"/>
      <c r="J170" s="186">
        <f t="shared" si="10"/>
        <v>0</v>
      </c>
      <c r="K170" s="187"/>
      <c r="L170" s="40"/>
      <c r="M170" s="188" t="s">
        <v>1</v>
      </c>
      <c r="N170" s="189" t="s">
        <v>40</v>
      </c>
      <c r="O170" s="72"/>
      <c r="P170" s="190">
        <f t="shared" si="11"/>
        <v>0</v>
      </c>
      <c r="Q170" s="190">
        <v>2.1000000000000001E-4</v>
      </c>
      <c r="R170" s="190">
        <f t="shared" si="12"/>
        <v>5.0133299999999999E-2</v>
      </c>
      <c r="S170" s="190">
        <v>0</v>
      </c>
      <c r="T170" s="191">
        <f t="shared" si="1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2" t="s">
        <v>129</v>
      </c>
      <c r="AT170" s="192" t="s">
        <v>125</v>
      </c>
      <c r="AU170" s="192" t="s">
        <v>85</v>
      </c>
      <c r="AY170" s="18" t="s">
        <v>124</v>
      </c>
      <c r="BE170" s="193">
        <f t="shared" si="14"/>
        <v>0</v>
      </c>
      <c r="BF170" s="193">
        <f t="shared" si="15"/>
        <v>0</v>
      </c>
      <c r="BG170" s="193">
        <f t="shared" si="16"/>
        <v>0</v>
      </c>
      <c r="BH170" s="193">
        <f t="shared" si="17"/>
        <v>0</v>
      </c>
      <c r="BI170" s="193">
        <f t="shared" si="18"/>
        <v>0</v>
      </c>
      <c r="BJ170" s="18" t="s">
        <v>83</v>
      </c>
      <c r="BK170" s="193">
        <f t="shared" si="19"/>
        <v>0</v>
      </c>
      <c r="BL170" s="18" t="s">
        <v>129</v>
      </c>
      <c r="BM170" s="192" t="s">
        <v>479</v>
      </c>
    </row>
    <row r="171" spans="1:65" s="2" customFormat="1" ht="37.9" customHeight="1">
      <c r="A171" s="35"/>
      <c r="B171" s="36"/>
      <c r="C171" s="180" t="s">
        <v>286</v>
      </c>
      <c r="D171" s="180" t="s">
        <v>125</v>
      </c>
      <c r="E171" s="181" t="s">
        <v>480</v>
      </c>
      <c r="F171" s="182" t="s">
        <v>481</v>
      </c>
      <c r="G171" s="183" t="s">
        <v>184</v>
      </c>
      <c r="H171" s="184">
        <v>651.39</v>
      </c>
      <c r="I171" s="185"/>
      <c r="J171" s="186">
        <f t="shared" si="10"/>
        <v>0</v>
      </c>
      <c r="K171" s="187"/>
      <c r="L171" s="40"/>
      <c r="M171" s="188" t="s">
        <v>1</v>
      </c>
      <c r="N171" s="189" t="s">
        <v>40</v>
      </c>
      <c r="O171" s="72"/>
      <c r="P171" s="190">
        <f t="shared" si="11"/>
        <v>0</v>
      </c>
      <c r="Q171" s="190">
        <v>0</v>
      </c>
      <c r="R171" s="190">
        <f t="shared" si="12"/>
        <v>0</v>
      </c>
      <c r="S171" s="190">
        <v>2.2000000000000002</v>
      </c>
      <c r="T171" s="191">
        <f t="shared" si="13"/>
        <v>1433.058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2" t="s">
        <v>129</v>
      </c>
      <c r="AT171" s="192" t="s">
        <v>125</v>
      </c>
      <c r="AU171" s="192" t="s">
        <v>85</v>
      </c>
      <c r="AY171" s="18" t="s">
        <v>124</v>
      </c>
      <c r="BE171" s="193">
        <f t="shared" si="14"/>
        <v>0</v>
      </c>
      <c r="BF171" s="193">
        <f t="shared" si="15"/>
        <v>0</v>
      </c>
      <c r="BG171" s="193">
        <f t="shared" si="16"/>
        <v>0</v>
      </c>
      <c r="BH171" s="193">
        <f t="shared" si="17"/>
        <v>0</v>
      </c>
      <c r="BI171" s="193">
        <f t="shared" si="18"/>
        <v>0</v>
      </c>
      <c r="BJ171" s="18" t="s">
        <v>83</v>
      </c>
      <c r="BK171" s="193">
        <f t="shared" si="19"/>
        <v>0</v>
      </c>
      <c r="BL171" s="18" t="s">
        <v>129</v>
      </c>
      <c r="BM171" s="192" t="s">
        <v>482</v>
      </c>
    </row>
    <row r="172" spans="1:65" s="2" customFormat="1" ht="37.9" customHeight="1">
      <c r="A172" s="35"/>
      <c r="B172" s="36"/>
      <c r="C172" s="180" t="s">
        <v>214</v>
      </c>
      <c r="D172" s="180" t="s">
        <v>125</v>
      </c>
      <c r="E172" s="181" t="s">
        <v>483</v>
      </c>
      <c r="F172" s="182" t="s">
        <v>484</v>
      </c>
      <c r="G172" s="183" t="s">
        <v>128</v>
      </c>
      <c r="H172" s="184">
        <v>542.58000000000004</v>
      </c>
      <c r="I172" s="185"/>
      <c r="J172" s="186">
        <f t="shared" si="10"/>
        <v>0</v>
      </c>
      <c r="K172" s="187"/>
      <c r="L172" s="40"/>
      <c r="M172" s="188" t="s">
        <v>1</v>
      </c>
      <c r="N172" s="189" t="s">
        <v>40</v>
      </c>
      <c r="O172" s="72"/>
      <c r="P172" s="190">
        <f t="shared" si="11"/>
        <v>0</v>
      </c>
      <c r="Q172" s="190">
        <v>0</v>
      </c>
      <c r="R172" s="190">
        <f t="shared" si="12"/>
        <v>0</v>
      </c>
      <c r="S172" s="190">
        <v>3.6999999999999998E-2</v>
      </c>
      <c r="T172" s="191">
        <f t="shared" si="13"/>
        <v>20.07546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2" t="s">
        <v>129</v>
      </c>
      <c r="AT172" s="192" t="s">
        <v>125</v>
      </c>
      <c r="AU172" s="192" t="s">
        <v>85</v>
      </c>
      <c r="AY172" s="18" t="s">
        <v>124</v>
      </c>
      <c r="BE172" s="193">
        <f t="shared" si="14"/>
        <v>0</v>
      </c>
      <c r="BF172" s="193">
        <f t="shared" si="15"/>
        <v>0</v>
      </c>
      <c r="BG172" s="193">
        <f t="shared" si="16"/>
        <v>0</v>
      </c>
      <c r="BH172" s="193">
        <f t="shared" si="17"/>
        <v>0</v>
      </c>
      <c r="BI172" s="193">
        <f t="shared" si="18"/>
        <v>0</v>
      </c>
      <c r="BJ172" s="18" t="s">
        <v>83</v>
      </c>
      <c r="BK172" s="193">
        <f t="shared" si="19"/>
        <v>0</v>
      </c>
      <c r="BL172" s="18" t="s">
        <v>129</v>
      </c>
      <c r="BM172" s="192" t="s">
        <v>485</v>
      </c>
    </row>
    <row r="173" spans="1:65" s="2" customFormat="1" ht="37.9" customHeight="1">
      <c r="A173" s="35"/>
      <c r="B173" s="36"/>
      <c r="C173" s="180" t="s">
        <v>296</v>
      </c>
      <c r="D173" s="180" t="s">
        <v>125</v>
      </c>
      <c r="E173" s="181" t="s">
        <v>486</v>
      </c>
      <c r="F173" s="182" t="s">
        <v>487</v>
      </c>
      <c r="G173" s="183" t="s">
        <v>128</v>
      </c>
      <c r="H173" s="184">
        <v>576.78</v>
      </c>
      <c r="I173" s="185"/>
      <c r="J173" s="186">
        <f t="shared" si="10"/>
        <v>0</v>
      </c>
      <c r="K173" s="187"/>
      <c r="L173" s="40"/>
      <c r="M173" s="188" t="s">
        <v>1</v>
      </c>
      <c r="N173" s="189" t="s">
        <v>40</v>
      </c>
      <c r="O173" s="72"/>
      <c r="P173" s="190">
        <f t="shared" si="11"/>
        <v>0</v>
      </c>
      <c r="Q173" s="190">
        <v>0</v>
      </c>
      <c r="R173" s="190">
        <f t="shared" si="12"/>
        <v>0</v>
      </c>
      <c r="S173" s="190">
        <v>7.1999999999999995E-2</v>
      </c>
      <c r="T173" s="191">
        <f t="shared" si="13"/>
        <v>41.528159999999993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2" t="s">
        <v>129</v>
      </c>
      <c r="AT173" s="192" t="s">
        <v>125</v>
      </c>
      <c r="AU173" s="192" t="s">
        <v>85</v>
      </c>
      <c r="AY173" s="18" t="s">
        <v>124</v>
      </c>
      <c r="BE173" s="193">
        <f t="shared" si="14"/>
        <v>0</v>
      </c>
      <c r="BF173" s="193">
        <f t="shared" si="15"/>
        <v>0</v>
      </c>
      <c r="BG173" s="193">
        <f t="shared" si="16"/>
        <v>0</v>
      </c>
      <c r="BH173" s="193">
        <f t="shared" si="17"/>
        <v>0</v>
      </c>
      <c r="BI173" s="193">
        <f t="shared" si="18"/>
        <v>0</v>
      </c>
      <c r="BJ173" s="18" t="s">
        <v>83</v>
      </c>
      <c r="BK173" s="193">
        <f t="shared" si="19"/>
        <v>0</v>
      </c>
      <c r="BL173" s="18" t="s">
        <v>129</v>
      </c>
      <c r="BM173" s="192" t="s">
        <v>488</v>
      </c>
    </row>
    <row r="174" spans="1:65" s="11" customFormat="1" ht="22.9" customHeight="1">
      <c r="B174" s="166"/>
      <c r="C174" s="167"/>
      <c r="D174" s="168" t="s">
        <v>74</v>
      </c>
      <c r="E174" s="249" t="s">
        <v>489</v>
      </c>
      <c r="F174" s="249" t="s">
        <v>490</v>
      </c>
      <c r="G174" s="167"/>
      <c r="H174" s="167"/>
      <c r="I174" s="170"/>
      <c r="J174" s="250">
        <f>BK174</f>
        <v>0</v>
      </c>
      <c r="K174" s="167"/>
      <c r="L174" s="172"/>
      <c r="M174" s="173"/>
      <c r="N174" s="174"/>
      <c r="O174" s="174"/>
      <c r="P174" s="175">
        <f>SUM(P175:P178)</f>
        <v>0</v>
      </c>
      <c r="Q174" s="174"/>
      <c r="R174" s="175">
        <f>SUM(R175:R178)</f>
        <v>0</v>
      </c>
      <c r="S174" s="174"/>
      <c r="T174" s="176">
        <f>SUM(T175:T178)</f>
        <v>0</v>
      </c>
      <c r="AR174" s="177" t="s">
        <v>83</v>
      </c>
      <c r="AT174" s="178" t="s">
        <v>74</v>
      </c>
      <c r="AU174" s="178" t="s">
        <v>83</v>
      </c>
      <c r="AY174" s="177" t="s">
        <v>124</v>
      </c>
      <c r="BK174" s="179">
        <f>SUM(BK175:BK178)</f>
        <v>0</v>
      </c>
    </row>
    <row r="175" spans="1:65" s="2" customFormat="1" ht="24.2" customHeight="1">
      <c r="A175" s="35"/>
      <c r="B175" s="36"/>
      <c r="C175" s="180" t="s">
        <v>217</v>
      </c>
      <c r="D175" s="180" t="s">
        <v>125</v>
      </c>
      <c r="E175" s="181" t="s">
        <v>491</v>
      </c>
      <c r="F175" s="182" t="s">
        <v>492</v>
      </c>
      <c r="G175" s="183" t="s">
        <v>234</v>
      </c>
      <c r="H175" s="184">
        <v>1494.662</v>
      </c>
      <c r="I175" s="185"/>
      <c r="J175" s="186">
        <f>ROUND(I175*H175,2)</f>
        <v>0</v>
      </c>
      <c r="K175" s="187"/>
      <c r="L175" s="40"/>
      <c r="M175" s="188" t="s">
        <v>1</v>
      </c>
      <c r="N175" s="189" t="s">
        <v>40</v>
      </c>
      <c r="O175" s="72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2" t="s">
        <v>129</v>
      </c>
      <c r="AT175" s="192" t="s">
        <v>125</v>
      </c>
      <c r="AU175" s="192" t="s">
        <v>85</v>
      </c>
      <c r="AY175" s="18" t="s">
        <v>124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8" t="s">
        <v>83</v>
      </c>
      <c r="BK175" s="193">
        <f>ROUND(I175*H175,2)</f>
        <v>0</v>
      </c>
      <c r="BL175" s="18" t="s">
        <v>129</v>
      </c>
      <c r="BM175" s="192" t="s">
        <v>493</v>
      </c>
    </row>
    <row r="176" spans="1:65" s="2" customFormat="1" ht="24.2" customHeight="1">
      <c r="A176" s="35"/>
      <c r="B176" s="36"/>
      <c r="C176" s="180" t="s">
        <v>305</v>
      </c>
      <c r="D176" s="180" t="s">
        <v>125</v>
      </c>
      <c r="E176" s="181" t="s">
        <v>494</v>
      </c>
      <c r="F176" s="182" t="s">
        <v>495</v>
      </c>
      <c r="G176" s="183" t="s">
        <v>234</v>
      </c>
      <c r="H176" s="184">
        <v>1494.662</v>
      </c>
      <c r="I176" s="185"/>
      <c r="J176" s="186">
        <f>ROUND(I176*H176,2)</f>
        <v>0</v>
      </c>
      <c r="K176" s="187"/>
      <c r="L176" s="40"/>
      <c r="M176" s="188" t="s">
        <v>1</v>
      </c>
      <c r="N176" s="189" t="s">
        <v>40</v>
      </c>
      <c r="O176" s="72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2" t="s">
        <v>129</v>
      </c>
      <c r="AT176" s="192" t="s">
        <v>125</v>
      </c>
      <c r="AU176" s="192" t="s">
        <v>85</v>
      </c>
      <c r="AY176" s="18" t="s">
        <v>124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8" t="s">
        <v>83</v>
      </c>
      <c r="BK176" s="193">
        <f>ROUND(I176*H176,2)</f>
        <v>0</v>
      </c>
      <c r="BL176" s="18" t="s">
        <v>129</v>
      </c>
      <c r="BM176" s="192" t="s">
        <v>496</v>
      </c>
    </row>
    <row r="177" spans="1:65" s="2" customFormat="1" ht="24.2" customHeight="1">
      <c r="A177" s="35"/>
      <c r="B177" s="36"/>
      <c r="C177" s="180" t="s">
        <v>222</v>
      </c>
      <c r="D177" s="180" t="s">
        <v>125</v>
      </c>
      <c r="E177" s="181" t="s">
        <v>497</v>
      </c>
      <c r="F177" s="182" t="s">
        <v>498</v>
      </c>
      <c r="G177" s="183" t="s">
        <v>234</v>
      </c>
      <c r="H177" s="184">
        <v>1494.662</v>
      </c>
      <c r="I177" s="185"/>
      <c r="J177" s="186">
        <f>ROUND(I177*H177,2)</f>
        <v>0</v>
      </c>
      <c r="K177" s="187"/>
      <c r="L177" s="40"/>
      <c r="M177" s="188" t="s">
        <v>1</v>
      </c>
      <c r="N177" s="189" t="s">
        <v>40</v>
      </c>
      <c r="O177" s="72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2" t="s">
        <v>129</v>
      </c>
      <c r="AT177" s="192" t="s">
        <v>125</v>
      </c>
      <c r="AU177" s="192" t="s">
        <v>85</v>
      </c>
      <c r="AY177" s="18" t="s">
        <v>124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8" t="s">
        <v>83</v>
      </c>
      <c r="BK177" s="193">
        <f>ROUND(I177*H177,2)</f>
        <v>0</v>
      </c>
      <c r="BL177" s="18" t="s">
        <v>129</v>
      </c>
      <c r="BM177" s="192" t="s">
        <v>499</v>
      </c>
    </row>
    <row r="178" spans="1:65" s="2" customFormat="1" ht="33" customHeight="1">
      <c r="A178" s="35"/>
      <c r="B178" s="36"/>
      <c r="C178" s="180" t="s">
        <v>312</v>
      </c>
      <c r="D178" s="180" t="s">
        <v>125</v>
      </c>
      <c r="E178" s="181" t="s">
        <v>500</v>
      </c>
      <c r="F178" s="182" t="s">
        <v>501</v>
      </c>
      <c r="G178" s="183" t="s">
        <v>234</v>
      </c>
      <c r="H178" s="184">
        <v>1474.586</v>
      </c>
      <c r="I178" s="185"/>
      <c r="J178" s="186">
        <f>ROUND(I178*H178,2)</f>
        <v>0</v>
      </c>
      <c r="K178" s="187"/>
      <c r="L178" s="40"/>
      <c r="M178" s="188" t="s">
        <v>1</v>
      </c>
      <c r="N178" s="189" t="s">
        <v>40</v>
      </c>
      <c r="O178" s="72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2" t="s">
        <v>129</v>
      </c>
      <c r="AT178" s="192" t="s">
        <v>125</v>
      </c>
      <c r="AU178" s="192" t="s">
        <v>85</v>
      </c>
      <c r="AY178" s="18" t="s">
        <v>124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8" t="s">
        <v>83</v>
      </c>
      <c r="BK178" s="193">
        <f>ROUND(I178*H178,2)</f>
        <v>0</v>
      </c>
      <c r="BL178" s="18" t="s">
        <v>129</v>
      </c>
      <c r="BM178" s="192" t="s">
        <v>502</v>
      </c>
    </row>
    <row r="179" spans="1:65" s="11" customFormat="1" ht="22.9" customHeight="1">
      <c r="B179" s="166"/>
      <c r="C179" s="167"/>
      <c r="D179" s="168" t="s">
        <v>74</v>
      </c>
      <c r="E179" s="249" t="s">
        <v>503</v>
      </c>
      <c r="F179" s="249" t="s">
        <v>504</v>
      </c>
      <c r="G179" s="167"/>
      <c r="H179" s="167"/>
      <c r="I179" s="170"/>
      <c r="J179" s="250">
        <f>BK179</f>
        <v>0</v>
      </c>
      <c r="K179" s="167"/>
      <c r="L179" s="172"/>
      <c r="M179" s="173"/>
      <c r="N179" s="174"/>
      <c r="O179" s="174"/>
      <c r="P179" s="175">
        <f>SUM(P180:P182)</f>
        <v>0</v>
      </c>
      <c r="Q179" s="174"/>
      <c r="R179" s="175">
        <f>SUM(R180:R182)</f>
        <v>0</v>
      </c>
      <c r="S179" s="174"/>
      <c r="T179" s="176">
        <f>SUM(T180:T182)</f>
        <v>0</v>
      </c>
      <c r="AR179" s="177" t="s">
        <v>83</v>
      </c>
      <c r="AT179" s="178" t="s">
        <v>74</v>
      </c>
      <c r="AU179" s="178" t="s">
        <v>83</v>
      </c>
      <c r="AY179" s="177" t="s">
        <v>124</v>
      </c>
      <c r="BK179" s="179">
        <f>SUM(BK180:BK182)</f>
        <v>0</v>
      </c>
    </row>
    <row r="180" spans="1:65" s="2" customFormat="1" ht="16.5" customHeight="1">
      <c r="A180" s="35"/>
      <c r="B180" s="36"/>
      <c r="C180" s="180" t="s">
        <v>226</v>
      </c>
      <c r="D180" s="180" t="s">
        <v>125</v>
      </c>
      <c r="E180" s="181" t="s">
        <v>505</v>
      </c>
      <c r="F180" s="182" t="s">
        <v>506</v>
      </c>
      <c r="G180" s="183" t="s">
        <v>234</v>
      </c>
      <c r="H180" s="184">
        <v>307.73599999999999</v>
      </c>
      <c r="I180" s="185"/>
      <c r="J180" s="186">
        <f>ROUND(I180*H180,2)</f>
        <v>0</v>
      </c>
      <c r="K180" s="187"/>
      <c r="L180" s="40"/>
      <c r="M180" s="188" t="s">
        <v>1</v>
      </c>
      <c r="N180" s="189" t="s">
        <v>40</v>
      </c>
      <c r="O180" s="72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2" t="s">
        <v>129</v>
      </c>
      <c r="AT180" s="192" t="s">
        <v>125</v>
      </c>
      <c r="AU180" s="192" t="s">
        <v>85</v>
      </c>
      <c r="AY180" s="18" t="s">
        <v>124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8" t="s">
        <v>83</v>
      </c>
      <c r="BK180" s="193">
        <f>ROUND(I180*H180,2)</f>
        <v>0</v>
      </c>
      <c r="BL180" s="18" t="s">
        <v>129</v>
      </c>
      <c r="BM180" s="192" t="s">
        <v>507</v>
      </c>
    </row>
    <row r="181" spans="1:65" s="2" customFormat="1" ht="24.2" customHeight="1">
      <c r="A181" s="35"/>
      <c r="B181" s="36"/>
      <c r="C181" s="180" t="s">
        <v>319</v>
      </c>
      <c r="D181" s="180" t="s">
        <v>125</v>
      </c>
      <c r="E181" s="181" t="s">
        <v>508</v>
      </c>
      <c r="F181" s="182" t="s">
        <v>509</v>
      </c>
      <c r="G181" s="183" t="s">
        <v>234</v>
      </c>
      <c r="H181" s="184">
        <v>307.73599999999999</v>
      </c>
      <c r="I181" s="185"/>
      <c r="J181" s="186">
        <f>ROUND(I181*H181,2)</f>
        <v>0</v>
      </c>
      <c r="K181" s="187"/>
      <c r="L181" s="40"/>
      <c r="M181" s="188" t="s">
        <v>1</v>
      </c>
      <c r="N181" s="189" t="s">
        <v>40</v>
      </c>
      <c r="O181" s="72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2" t="s">
        <v>129</v>
      </c>
      <c r="AT181" s="192" t="s">
        <v>125</v>
      </c>
      <c r="AU181" s="192" t="s">
        <v>85</v>
      </c>
      <c r="AY181" s="18" t="s">
        <v>124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8" t="s">
        <v>83</v>
      </c>
      <c r="BK181" s="193">
        <f>ROUND(I181*H181,2)</f>
        <v>0</v>
      </c>
      <c r="BL181" s="18" t="s">
        <v>129</v>
      </c>
      <c r="BM181" s="192" t="s">
        <v>510</v>
      </c>
    </row>
    <row r="182" spans="1:65" s="2" customFormat="1" ht="24.2" customHeight="1">
      <c r="A182" s="35"/>
      <c r="B182" s="36"/>
      <c r="C182" s="180" t="s">
        <v>229</v>
      </c>
      <c r="D182" s="180" t="s">
        <v>125</v>
      </c>
      <c r="E182" s="181" t="s">
        <v>511</v>
      </c>
      <c r="F182" s="182" t="s">
        <v>512</v>
      </c>
      <c r="G182" s="183" t="s">
        <v>234</v>
      </c>
      <c r="H182" s="184">
        <v>307.73599999999999</v>
      </c>
      <c r="I182" s="185"/>
      <c r="J182" s="186">
        <f>ROUND(I182*H182,2)</f>
        <v>0</v>
      </c>
      <c r="K182" s="187"/>
      <c r="L182" s="40"/>
      <c r="M182" s="188" t="s">
        <v>1</v>
      </c>
      <c r="N182" s="189" t="s">
        <v>40</v>
      </c>
      <c r="O182" s="72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2" t="s">
        <v>129</v>
      </c>
      <c r="AT182" s="192" t="s">
        <v>125</v>
      </c>
      <c r="AU182" s="192" t="s">
        <v>85</v>
      </c>
      <c r="AY182" s="18" t="s">
        <v>124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8" t="s">
        <v>83</v>
      </c>
      <c r="BK182" s="193">
        <f>ROUND(I182*H182,2)</f>
        <v>0</v>
      </c>
      <c r="BL182" s="18" t="s">
        <v>129</v>
      </c>
      <c r="BM182" s="192" t="s">
        <v>513</v>
      </c>
    </row>
    <row r="183" spans="1:65" s="11" customFormat="1" ht="25.9" customHeight="1">
      <c r="B183" s="166"/>
      <c r="C183" s="167"/>
      <c r="D183" s="168" t="s">
        <v>74</v>
      </c>
      <c r="E183" s="169" t="s">
        <v>514</v>
      </c>
      <c r="F183" s="169" t="s">
        <v>515</v>
      </c>
      <c r="G183" s="167"/>
      <c r="H183" s="167"/>
      <c r="I183" s="170"/>
      <c r="J183" s="171">
        <f>BK183</f>
        <v>0</v>
      </c>
      <c r="K183" s="167"/>
      <c r="L183" s="172"/>
      <c r="M183" s="173"/>
      <c r="N183" s="174"/>
      <c r="O183" s="174"/>
      <c r="P183" s="175">
        <f>P184+P191+P202+P208+P213</f>
        <v>0</v>
      </c>
      <c r="Q183" s="174"/>
      <c r="R183" s="175">
        <f>R184+R191+R202+R208+R213</f>
        <v>32.81793708</v>
      </c>
      <c r="S183" s="174"/>
      <c r="T183" s="176">
        <f>T184+T191+T202+T208+T213</f>
        <v>0</v>
      </c>
      <c r="AR183" s="177" t="s">
        <v>85</v>
      </c>
      <c r="AT183" s="178" t="s">
        <v>74</v>
      </c>
      <c r="AU183" s="178" t="s">
        <v>75</v>
      </c>
      <c r="AY183" s="177" t="s">
        <v>124</v>
      </c>
      <c r="BK183" s="179">
        <f>BK184+BK191+BK202+BK208+BK213</f>
        <v>0</v>
      </c>
    </row>
    <row r="184" spans="1:65" s="11" customFormat="1" ht="22.9" customHeight="1">
      <c r="B184" s="166"/>
      <c r="C184" s="167"/>
      <c r="D184" s="168" t="s">
        <v>74</v>
      </c>
      <c r="E184" s="249" t="s">
        <v>242</v>
      </c>
      <c r="F184" s="249" t="s">
        <v>243</v>
      </c>
      <c r="G184" s="167"/>
      <c r="H184" s="167"/>
      <c r="I184" s="170"/>
      <c r="J184" s="250">
        <f>BK184</f>
        <v>0</v>
      </c>
      <c r="K184" s="167"/>
      <c r="L184" s="172"/>
      <c r="M184" s="173"/>
      <c r="N184" s="174"/>
      <c r="O184" s="174"/>
      <c r="P184" s="175">
        <f>SUM(P185:P190)</f>
        <v>0</v>
      </c>
      <c r="Q184" s="174"/>
      <c r="R184" s="175">
        <f>SUM(R185:R190)</f>
        <v>1.412642</v>
      </c>
      <c r="S184" s="174"/>
      <c r="T184" s="176">
        <f>SUM(T185:T190)</f>
        <v>0</v>
      </c>
      <c r="AR184" s="177" t="s">
        <v>85</v>
      </c>
      <c r="AT184" s="178" t="s">
        <v>74</v>
      </c>
      <c r="AU184" s="178" t="s">
        <v>83</v>
      </c>
      <c r="AY184" s="177" t="s">
        <v>124</v>
      </c>
      <c r="BK184" s="179">
        <f>SUM(BK185:BK190)</f>
        <v>0</v>
      </c>
    </row>
    <row r="185" spans="1:65" s="2" customFormat="1" ht="33" customHeight="1">
      <c r="A185" s="35"/>
      <c r="B185" s="36"/>
      <c r="C185" s="180" t="s">
        <v>326</v>
      </c>
      <c r="D185" s="180" t="s">
        <v>125</v>
      </c>
      <c r="E185" s="181" t="s">
        <v>516</v>
      </c>
      <c r="F185" s="182" t="s">
        <v>517</v>
      </c>
      <c r="G185" s="183" t="s">
        <v>184</v>
      </c>
      <c r="H185" s="184">
        <v>2.8</v>
      </c>
      <c r="I185" s="185"/>
      <c r="J185" s="186">
        <f t="shared" ref="J185:J190" si="20">ROUND(I185*H185,2)</f>
        <v>0</v>
      </c>
      <c r="K185" s="187"/>
      <c r="L185" s="40"/>
      <c r="M185" s="188" t="s">
        <v>1</v>
      </c>
      <c r="N185" s="189" t="s">
        <v>40</v>
      </c>
      <c r="O185" s="72"/>
      <c r="P185" s="190">
        <f t="shared" ref="P185:P190" si="21">O185*H185</f>
        <v>0</v>
      </c>
      <c r="Q185" s="190">
        <v>1.89E-3</v>
      </c>
      <c r="R185" s="190">
        <f t="shared" ref="R185:R190" si="22">Q185*H185</f>
        <v>5.2919999999999998E-3</v>
      </c>
      <c r="S185" s="190">
        <v>0</v>
      </c>
      <c r="T185" s="191">
        <f t="shared" ref="T185:T190" si="23"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2" t="s">
        <v>163</v>
      </c>
      <c r="AT185" s="192" t="s">
        <v>125</v>
      </c>
      <c r="AU185" s="192" t="s">
        <v>85</v>
      </c>
      <c r="AY185" s="18" t="s">
        <v>124</v>
      </c>
      <c r="BE185" s="193">
        <f t="shared" ref="BE185:BE190" si="24">IF(N185="základní",J185,0)</f>
        <v>0</v>
      </c>
      <c r="BF185" s="193">
        <f t="shared" ref="BF185:BF190" si="25">IF(N185="snížená",J185,0)</f>
        <v>0</v>
      </c>
      <c r="BG185" s="193">
        <f t="shared" ref="BG185:BG190" si="26">IF(N185="zákl. přenesená",J185,0)</f>
        <v>0</v>
      </c>
      <c r="BH185" s="193">
        <f t="shared" ref="BH185:BH190" si="27">IF(N185="sníž. přenesená",J185,0)</f>
        <v>0</v>
      </c>
      <c r="BI185" s="193">
        <f t="shared" ref="BI185:BI190" si="28">IF(N185="nulová",J185,0)</f>
        <v>0</v>
      </c>
      <c r="BJ185" s="18" t="s">
        <v>83</v>
      </c>
      <c r="BK185" s="193">
        <f t="shared" ref="BK185:BK190" si="29">ROUND(I185*H185,2)</f>
        <v>0</v>
      </c>
      <c r="BL185" s="18" t="s">
        <v>163</v>
      </c>
      <c r="BM185" s="192" t="s">
        <v>518</v>
      </c>
    </row>
    <row r="186" spans="1:65" s="2" customFormat="1" ht="16.5" customHeight="1">
      <c r="A186" s="35"/>
      <c r="B186" s="36"/>
      <c r="C186" s="180" t="s">
        <v>235</v>
      </c>
      <c r="D186" s="180" t="s">
        <v>125</v>
      </c>
      <c r="E186" s="181" t="s">
        <v>519</v>
      </c>
      <c r="F186" s="182" t="s">
        <v>520</v>
      </c>
      <c r="G186" s="183" t="s">
        <v>521</v>
      </c>
      <c r="H186" s="184">
        <v>95</v>
      </c>
      <c r="I186" s="185"/>
      <c r="J186" s="186">
        <f t="shared" si="20"/>
        <v>0</v>
      </c>
      <c r="K186" s="187"/>
      <c r="L186" s="40"/>
      <c r="M186" s="188" t="s">
        <v>1</v>
      </c>
      <c r="N186" s="189" t="s">
        <v>40</v>
      </c>
      <c r="O186" s="72"/>
      <c r="P186" s="190">
        <f t="shared" si="21"/>
        <v>0</v>
      </c>
      <c r="Q186" s="190">
        <v>0</v>
      </c>
      <c r="R186" s="190">
        <f t="shared" si="22"/>
        <v>0</v>
      </c>
      <c r="S186" s="190">
        <v>0</v>
      </c>
      <c r="T186" s="191">
        <f t="shared" si="2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2" t="s">
        <v>163</v>
      </c>
      <c r="AT186" s="192" t="s">
        <v>125</v>
      </c>
      <c r="AU186" s="192" t="s">
        <v>85</v>
      </c>
      <c r="AY186" s="18" t="s">
        <v>124</v>
      </c>
      <c r="BE186" s="193">
        <f t="shared" si="24"/>
        <v>0</v>
      </c>
      <c r="BF186" s="193">
        <f t="shared" si="25"/>
        <v>0</v>
      </c>
      <c r="BG186" s="193">
        <f t="shared" si="26"/>
        <v>0</v>
      </c>
      <c r="BH186" s="193">
        <f t="shared" si="27"/>
        <v>0</v>
      </c>
      <c r="BI186" s="193">
        <f t="shared" si="28"/>
        <v>0</v>
      </c>
      <c r="BJ186" s="18" t="s">
        <v>83</v>
      </c>
      <c r="BK186" s="193">
        <f t="shared" si="29"/>
        <v>0</v>
      </c>
      <c r="BL186" s="18" t="s">
        <v>163</v>
      </c>
      <c r="BM186" s="192" t="s">
        <v>522</v>
      </c>
    </row>
    <row r="187" spans="1:65" s="2" customFormat="1" ht="16.5" customHeight="1">
      <c r="A187" s="35"/>
      <c r="B187" s="36"/>
      <c r="C187" s="251" t="s">
        <v>336</v>
      </c>
      <c r="D187" s="251" t="s">
        <v>385</v>
      </c>
      <c r="E187" s="252" t="s">
        <v>523</v>
      </c>
      <c r="F187" s="253" t="s">
        <v>524</v>
      </c>
      <c r="G187" s="254" t="s">
        <v>525</v>
      </c>
      <c r="H187" s="255">
        <v>15</v>
      </c>
      <c r="I187" s="256"/>
      <c r="J187" s="257">
        <f t="shared" si="20"/>
        <v>0</v>
      </c>
      <c r="K187" s="258"/>
      <c r="L187" s="259"/>
      <c r="M187" s="260" t="s">
        <v>1</v>
      </c>
      <c r="N187" s="261" t="s">
        <v>40</v>
      </c>
      <c r="O187" s="72"/>
      <c r="P187" s="190">
        <f t="shared" si="21"/>
        <v>0</v>
      </c>
      <c r="Q187" s="190">
        <v>4.8999999999999998E-4</v>
      </c>
      <c r="R187" s="190">
        <f t="shared" si="22"/>
        <v>7.3499999999999998E-3</v>
      </c>
      <c r="S187" s="190">
        <v>0</v>
      </c>
      <c r="T187" s="191">
        <f t="shared" si="2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2" t="s">
        <v>210</v>
      </c>
      <c r="AT187" s="192" t="s">
        <v>385</v>
      </c>
      <c r="AU187" s="192" t="s">
        <v>85</v>
      </c>
      <c r="AY187" s="18" t="s">
        <v>124</v>
      </c>
      <c r="BE187" s="193">
        <f t="shared" si="24"/>
        <v>0</v>
      </c>
      <c r="BF187" s="193">
        <f t="shared" si="25"/>
        <v>0</v>
      </c>
      <c r="BG187" s="193">
        <f t="shared" si="26"/>
        <v>0</v>
      </c>
      <c r="BH187" s="193">
        <f t="shared" si="27"/>
        <v>0</v>
      </c>
      <c r="BI187" s="193">
        <f t="shared" si="28"/>
        <v>0</v>
      </c>
      <c r="BJ187" s="18" t="s">
        <v>83</v>
      </c>
      <c r="BK187" s="193">
        <f t="shared" si="29"/>
        <v>0</v>
      </c>
      <c r="BL187" s="18" t="s">
        <v>163</v>
      </c>
      <c r="BM187" s="192" t="s">
        <v>526</v>
      </c>
    </row>
    <row r="188" spans="1:65" s="2" customFormat="1" ht="24.2" customHeight="1">
      <c r="A188" s="35"/>
      <c r="B188" s="36"/>
      <c r="C188" s="180" t="s">
        <v>241</v>
      </c>
      <c r="D188" s="180" t="s">
        <v>125</v>
      </c>
      <c r="E188" s="181" t="s">
        <v>527</v>
      </c>
      <c r="F188" s="182" t="s">
        <v>528</v>
      </c>
      <c r="G188" s="183" t="s">
        <v>128</v>
      </c>
      <c r="H188" s="184">
        <v>1142</v>
      </c>
      <c r="I188" s="185"/>
      <c r="J188" s="186">
        <f t="shared" si="20"/>
        <v>0</v>
      </c>
      <c r="K188" s="187"/>
      <c r="L188" s="40"/>
      <c r="M188" s="188" t="s">
        <v>1</v>
      </c>
      <c r="N188" s="189" t="s">
        <v>40</v>
      </c>
      <c r="O188" s="72"/>
      <c r="P188" s="190">
        <f t="shared" si="21"/>
        <v>0</v>
      </c>
      <c r="Q188" s="190">
        <v>0</v>
      </c>
      <c r="R188" s="190">
        <f t="shared" si="22"/>
        <v>0</v>
      </c>
      <c r="S188" s="190">
        <v>0</v>
      </c>
      <c r="T188" s="191">
        <f t="shared" si="2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2" t="s">
        <v>163</v>
      </c>
      <c r="AT188" s="192" t="s">
        <v>125</v>
      </c>
      <c r="AU188" s="192" t="s">
        <v>85</v>
      </c>
      <c r="AY188" s="18" t="s">
        <v>124</v>
      </c>
      <c r="BE188" s="193">
        <f t="shared" si="24"/>
        <v>0</v>
      </c>
      <c r="BF188" s="193">
        <f t="shared" si="25"/>
        <v>0</v>
      </c>
      <c r="BG188" s="193">
        <f t="shared" si="26"/>
        <v>0</v>
      </c>
      <c r="BH188" s="193">
        <f t="shared" si="27"/>
        <v>0</v>
      </c>
      <c r="BI188" s="193">
        <f t="shared" si="28"/>
        <v>0</v>
      </c>
      <c r="BJ188" s="18" t="s">
        <v>83</v>
      </c>
      <c r="BK188" s="193">
        <f t="shared" si="29"/>
        <v>0</v>
      </c>
      <c r="BL188" s="18" t="s">
        <v>163</v>
      </c>
      <c r="BM188" s="192" t="s">
        <v>529</v>
      </c>
    </row>
    <row r="189" spans="1:65" s="2" customFormat="1" ht="16.5" customHeight="1">
      <c r="A189" s="35"/>
      <c r="B189" s="36"/>
      <c r="C189" s="251" t="s">
        <v>343</v>
      </c>
      <c r="D189" s="251" t="s">
        <v>385</v>
      </c>
      <c r="E189" s="252" t="s">
        <v>530</v>
      </c>
      <c r="F189" s="253" t="s">
        <v>531</v>
      </c>
      <c r="G189" s="254" t="s">
        <v>184</v>
      </c>
      <c r="H189" s="255">
        <v>2.8</v>
      </c>
      <c r="I189" s="256"/>
      <c r="J189" s="257">
        <f t="shared" si="20"/>
        <v>0</v>
      </c>
      <c r="K189" s="258"/>
      <c r="L189" s="259"/>
      <c r="M189" s="260" t="s">
        <v>1</v>
      </c>
      <c r="N189" s="261" t="s">
        <v>40</v>
      </c>
      <c r="O189" s="72"/>
      <c r="P189" s="190">
        <f t="shared" si="21"/>
        <v>0</v>
      </c>
      <c r="Q189" s="190">
        <v>0.5</v>
      </c>
      <c r="R189" s="190">
        <f t="shared" si="22"/>
        <v>1.4</v>
      </c>
      <c r="S189" s="190">
        <v>0</v>
      </c>
      <c r="T189" s="191">
        <f t="shared" si="2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2" t="s">
        <v>210</v>
      </c>
      <c r="AT189" s="192" t="s">
        <v>385</v>
      </c>
      <c r="AU189" s="192" t="s">
        <v>85</v>
      </c>
      <c r="AY189" s="18" t="s">
        <v>124</v>
      </c>
      <c r="BE189" s="193">
        <f t="shared" si="24"/>
        <v>0</v>
      </c>
      <c r="BF189" s="193">
        <f t="shared" si="25"/>
        <v>0</v>
      </c>
      <c r="BG189" s="193">
        <f t="shared" si="26"/>
        <v>0</v>
      </c>
      <c r="BH189" s="193">
        <f t="shared" si="27"/>
        <v>0</v>
      </c>
      <c r="BI189" s="193">
        <f t="shared" si="28"/>
        <v>0</v>
      </c>
      <c r="BJ189" s="18" t="s">
        <v>83</v>
      </c>
      <c r="BK189" s="193">
        <f t="shared" si="29"/>
        <v>0</v>
      </c>
      <c r="BL189" s="18" t="s">
        <v>163</v>
      </c>
      <c r="BM189" s="192" t="s">
        <v>532</v>
      </c>
    </row>
    <row r="190" spans="1:65" s="2" customFormat="1" ht="24.2" customHeight="1">
      <c r="A190" s="35"/>
      <c r="B190" s="36"/>
      <c r="C190" s="180" t="s">
        <v>246</v>
      </c>
      <c r="D190" s="180" t="s">
        <v>125</v>
      </c>
      <c r="E190" s="181" t="s">
        <v>533</v>
      </c>
      <c r="F190" s="182" t="s">
        <v>534</v>
      </c>
      <c r="G190" s="183" t="s">
        <v>234</v>
      </c>
      <c r="H190" s="184">
        <v>1.413</v>
      </c>
      <c r="I190" s="185"/>
      <c r="J190" s="186">
        <f t="shared" si="20"/>
        <v>0</v>
      </c>
      <c r="K190" s="187"/>
      <c r="L190" s="40"/>
      <c r="M190" s="188" t="s">
        <v>1</v>
      </c>
      <c r="N190" s="189" t="s">
        <v>40</v>
      </c>
      <c r="O190" s="72"/>
      <c r="P190" s="190">
        <f t="shared" si="21"/>
        <v>0</v>
      </c>
      <c r="Q190" s="190">
        <v>0</v>
      </c>
      <c r="R190" s="190">
        <f t="shared" si="22"/>
        <v>0</v>
      </c>
      <c r="S190" s="190">
        <v>0</v>
      </c>
      <c r="T190" s="191">
        <f t="shared" si="2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2" t="s">
        <v>163</v>
      </c>
      <c r="AT190" s="192" t="s">
        <v>125</v>
      </c>
      <c r="AU190" s="192" t="s">
        <v>85</v>
      </c>
      <c r="AY190" s="18" t="s">
        <v>124</v>
      </c>
      <c r="BE190" s="193">
        <f t="shared" si="24"/>
        <v>0</v>
      </c>
      <c r="BF190" s="193">
        <f t="shared" si="25"/>
        <v>0</v>
      </c>
      <c r="BG190" s="193">
        <f t="shared" si="26"/>
        <v>0</v>
      </c>
      <c r="BH190" s="193">
        <f t="shared" si="27"/>
        <v>0</v>
      </c>
      <c r="BI190" s="193">
        <f t="shared" si="28"/>
        <v>0</v>
      </c>
      <c r="BJ190" s="18" t="s">
        <v>83</v>
      </c>
      <c r="BK190" s="193">
        <f t="shared" si="29"/>
        <v>0</v>
      </c>
      <c r="BL190" s="18" t="s">
        <v>163</v>
      </c>
      <c r="BM190" s="192" t="s">
        <v>535</v>
      </c>
    </row>
    <row r="191" spans="1:65" s="11" customFormat="1" ht="22.9" customHeight="1">
      <c r="B191" s="166"/>
      <c r="C191" s="167"/>
      <c r="D191" s="168" t="s">
        <v>74</v>
      </c>
      <c r="E191" s="249" t="s">
        <v>536</v>
      </c>
      <c r="F191" s="249" t="s">
        <v>537</v>
      </c>
      <c r="G191" s="167"/>
      <c r="H191" s="167"/>
      <c r="I191" s="170"/>
      <c r="J191" s="250">
        <f>BK191</f>
        <v>0</v>
      </c>
      <c r="K191" s="167"/>
      <c r="L191" s="172"/>
      <c r="M191" s="173"/>
      <c r="N191" s="174"/>
      <c r="O191" s="174"/>
      <c r="P191" s="175">
        <f>SUM(P192:P201)</f>
        <v>0</v>
      </c>
      <c r="Q191" s="174"/>
      <c r="R191" s="175">
        <f>SUM(R192:R201)</f>
        <v>23.439125180000001</v>
      </c>
      <c r="S191" s="174"/>
      <c r="T191" s="176">
        <f>SUM(T192:T201)</f>
        <v>0</v>
      </c>
      <c r="AR191" s="177" t="s">
        <v>85</v>
      </c>
      <c r="AT191" s="178" t="s">
        <v>74</v>
      </c>
      <c r="AU191" s="178" t="s">
        <v>83</v>
      </c>
      <c r="AY191" s="177" t="s">
        <v>124</v>
      </c>
      <c r="BK191" s="179">
        <f>SUM(BK192:BK201)</f>
        <v>0</v>
      </c>
    </row>
    <row r="192" spans="1:65" s="2" customFormat="1" ht="24.2" customHeight="1">
      <c r="A192" s="35"/>
      <c r="B192" s="36"/>
      <c r="C192" s="180" t="s">
        <v>348</v>
      </c>
      <c r="D192" s="180" t="s">
        <v>125</v>
      </c>
      <c r="E192" s="181" t="s">
        <v>538</v>
      </c>
      <c r="F192" s="182" t="s">
        <v>539</v>
      </c>
      <c r="G192" s="183" t="s">
        <v>128</v>
      </c>
      <c r="H192" s="184">
        <v>238.73</v>
      </c>
      <c r="I192" s="185"/>
      <c r="J192" s="186">
        <f>ROUND(I192*H192,2)</f>
        <v>0</v>
      </c>
      <c r="K192" s="187"/>
      <c r="L192" s="40"/>
      <c r="M192" s="188" t="s">
        <v>1</v>
      </c>
      <c r="N192" s="189" t="s">
        <v>40</v>
      </c>
      <c r="O192" s="72"/>
      <c r="P192" s="190">
        <f>O192*H192</f>
        <v>0</v>
      </c>
      <c r="Q192" s="190">
        <v>2.1870000000000001E-2</v>
      </c>
      <c r="R192" s="190">
        <f>Q192*H192</f>
        <v>5.2210251000000003</v>
      </c>
      <c r="S192" s="190">
        <v>0</v>
      </c>
      <c r="T192" s="19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2" t="s">
        <v>163</v>
      </c>
      <c r="AT192" s="192" t="s">
        <v>125</v>
      </c>
      <c r="AU192" s="192" t="s">
        <v>85</v>
      </c>
      <c r="AY192" s="18" t="s">
        <v>124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8" t="s">
        <v>83</v>
      </c>
      <c r="BK192" s="193">
        <f>ROUND(I192*H192,2)</f>
        <v>0</v>
      </c>
      <c r="BL192" s="18" t="s">
        <v>163</v>
      </c>
      <c r="BM192" s="192" t="s">
        <v>540</v>
      </c>
    </row>
    <row r="193" spans="1:65" s="2" customFormat="1" ht="16.5" customHeight="1">
      <c r="A193" s="35"/>
      <c r="B193" s="36"/>
      <c r="C193" s="180" t="s">
        <v>251</v>
      </c>
      <c r="D193" s="180" t="s">
        <v>125</v>
      </c>
      <c r="E193" s="181" t="s">
        <v>541</v>
      </c>
      <c r="F193" s="182" t="s">
        <v>542</v>
      </c>
      <c r="G193" s="183" t="s">
        <v>128</v>
      </c>
      <c r="H193" s="184">
        <v>238.73</v>
      </c>
      <c r="I193" s="185"/>
      <c r="J193" s="186">
        <f>ROUND(I193*H193,2)</f>
        <v>0</v>
      </c>
      <c r="K193" s="187"/>
      <c r="L193" s="40"/>
      <c r="M193" s="188" t="s">
        <v>1</v>
      </c>
      <c r="N193" s="189" t="s">
        <v>40</v>
      </c>
      <c r="O193" s="72"/>
      <c r="P193" s="190">
        <f>O193*H193</f>
        <v>0</v>
      </c>
      <c r="Q193" s="190">
        <v>1E-4</v>
      </c>
      <c r="R193" s="190">
        <f>Q193*H193</f>
        <v>2.3872999999999998E-2</v>
      </c>
      <c r="S193" s="190">
        <v>0</v>
      </c>
      <c r="T193" s="19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2" t="s">
        <v>163</v>
      </c>
      <c r="AT193" s="192" t="s">
        <v>125</v>
      </c>
      <c r="AU193" s="192" t="s">
        <v>85</v>
      </c>
      <c r="AY193" s="18" t="s">
        <v>124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8" t="s">
        <v>83</v>
      </c>
      <c r="BK193" s="193">
        <f>ROUND(I193*H193,2)</f>
        <v>0</v>
      </c>
      <c r="BL193" s="18" t="s">
        <v>163</v>
      </c>
      <c r="BM193" s="192" t="s">
        <v>543</v>
      </c>
    </row>
    <row r="194" spans="1:65" s="2" customFormat="1" ht="16.5" customHeight="1">
      <c r="A194" s="35"/>
      <c r="B194" s="36"/>
      <c r="C194" s="180" t="s">
        <v>355</v>
      </c>
      <c r="D194" s="180" t="s">
        <v>125</v>
      </c>
      <c r="E194" s="181" t="s">
        <v>544</v>
      </c>
      <c r="F194" s="182" t="s">
        <v>545</v>
      </c>
      <c r="G194" s="183" t="s">
        <v>128</v>
      </c>
      <c r="H194" s="184">
        <v>238.73</v>
      </c>
      <c r="I194" s="185"/>
      <c r="J194" s="186">
        <f>ROUND(I194*H194,2)</f>
        <v>0</v>
      </c>
      <c r="K194" s="187"/>
      <c r="L194" s="40"/>
      <c r="M194" s="188" t="s">
        <v>1</v>
      </c>
      <c r="N194" s="189" t="s">
        <v>40</v>
      </c>
      <c r="O194" s="72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2" t="s">
        <v>163</v>
      </c>
      <c r="AT194" s="192" t="s">
        <v>125</v>
      </c>
      <c r="AU194" s="192" t="s">
        <v>85</v>
      </c>
      <c r="AY194" s="18" t="s">
        <v>124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8" t="s">
        <v>83</v>
      </c>
      <c r="BK194" s="193">
        <f>ROUND(I194*H194,2)</f>
        <v>0</v>
      </c>
      <c r="BL194" s="18" t="s">
        <v>163</v>
      </c>
      <c r="BM194" s="192" t="s">
        <v>546</v>
      </c>
    </row>
    <row r="195" spans="1:65" s="2" customFormat="1" ht="24.2" customHeight="1">
      <c r="A195" s="35"/>
      <c r="B195" s="36"/>
      <c r="C195" s="251" t="s">
        <v>254</v>
      </c>
      <c r="D195" s="251" t="s">
        <v>385</v>
      </c>
      <c r="E195" s="252" t="s">
        <v>547</v>
      </c>
      <c r="F195" s="253" t="s">
        <v>548</v>
      </c>
      <c r="G195" s="254" t="s">
        <v>128</v>
      </c>
      <c r="H195" s="255">
        <v>268.21300000000002</v>
      </c>
      <c r="I195" s="256"/>
      <c r="J195" s="257">
        <f>ROUND(I195*H195,2)</f>
        <v>0</v>
      </c>
      <c r="K195" s="258"/>
      <c r="L195" s="259"/>
      <c r="M195" s="260" t="s">
        <v>1</v>
      </c>
      <c r="N195" s="261" t="s">
        <v>40</v>
      </c>
      <c r="O195" s="72"/>
      <c r="P195" s="190">
        <f>O195*H195</f>
        <v>0</v>
      </c>
      <c r="Q195" s="190">
        <v>1.6000000000000001E-4</v>
      </c>
      <c r="R195" s="190">
        <f>Q195*H195</f>
        <v>4.2914080000000007E-2</v>
      </c>
      <c r="S195" s="190">
        <v>0</v>
      </c>
      <c r="T195" s="19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2" t="s">
        <v>210</v>
      </c>
      <c r="AT195" s="192" t="s">
        <v>385</v>
      </c>
      <c r="AU195" s="192" t="s">
        <v>85</v>
      </c>
      <c r="AY195" s="18" t="s">
        <v>124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8" t="s">
        <v>83</v>
      </c>
      <c r="BK195" s="193">
        <f>ROUND(I195*H195,2)</f>
        <v>0</v>
      </c>
      <c r="BL195" s="18" t="s">
        <v>163</v>
      </c>
      <c r="BM195" s="192" t="s">
        <v>549</v>
      </c>
    </row>
    <row r="196" spans="1:65" s="12" customFormat="1" ht="11.25">
      <c r="B196" s="194"/>
      <c r="C196" s="195"/>
      <c r="D196" s="196" t="s">
        <v>158</v>
      </c>
      <c r="E196" s="195"/>
      <c r="F196" s="198" t="s">
        <v>550</v>
      </c>
      <c r="G196" s="195"/>
      <c r="H196" s="199">
        <v>268.21300000000002</v>
      </c>
      <c r="I196" s="200"/>
      <c r="J196" s="195"/>
      <c r="K196" s="195"/>
      <c r="L196" s="201"/>
      <c r="M196" s="202"/>
      <c r="N196" s="203"/>
      <c r="O196" s="203"/>
      <c r="P196" s="203"/>
      <c r="Q196" s="203"/>
      <c r="R196" s="203"/>
      <c r="S196" s="203"/>
      <c r="T196" s="204"/>
      <c r="AT196" s="205" t="s">
        <v>158</v>
      </c>
      <c r="AU196" s="205" t="s">
        <v>85</v>
      </c>
      <c r="AV196" s="12" t="s">
        <v>85</v>
      </c>
      <c r="AW196" s="12" t="s">
        <v>4</v>
      </c>
      <c r="AX196" s="12" t="s">
        <v>83</v>
      </c>
      <c r="AY196" s="205" t="s">
        <v>124</v>
      </c>
    </row>
    <row r="197" spans="1:65" s="2" customFormat="1" ht="24.2" customHeight="1">
      <c r="A197" s="35"/>
      <c r="B197" s="36"/>
      <c r="C197" s="180" t="s">
        <v>551</v>
      </c>
      <c r="D197" s="180" t="s">
        <v>125</v>
      </c>
      <c r="E197" s="181" t="s">
        <v>552</v>
      </c>
      <c r="F197" s="182" t="s">
        <v>553</v>
      </c>
      <c r="G197" s="183" t="s">
        <v>128</v>
      </c>
      <c r="H197" s="184">
        <v>238.73</v>
      </c>
      <c r="I197" s="185"/>
      <c r="J197" s="186">
        <f>ROUND(I197*H197,2)</f>
        <v>0</v>
      </c>
      <c r="K197" s="187"/>
      <c r="L197" s="40"/>
      <c r="M197" s="188" t="s">
        <v>1</v>
      </c>
      <c r="N197" s="189" t="s">
        <v>40</v>
      </c>
      <c r="O197" s="72"/>
      <c r="P197" s="190">
        <f>O197*H197</f>
        <v>0</v>
      </c>
      <c r="Q197" s="190">
        <v>1E-4</v>
      </c>
      <c r="R197" s="190">
        <f>Q197*H197</f>
        <v>2.3872999999999998E-2</v>
      </c>
      <c r="S197" s="190">
        <v>0</v>
      </c>
      <c r="T197" s="19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2" t="s">
        <v>163</v>
      </c>
      <c r="AT197" s="192" t="s">
        <v>125</v>
      </c>
      <c r="AU197" s="192" t="s">
        <v>85</v>
      </c>
      <c r="AY197" s="18" t="s">
        <v>124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8" t="s">
        <v>83</v>
      </c>
      <c r="BK197" s="193">
        <f>ROUND(I197*H197,2)</f>
        <v>0</v>
      </c>
      <c r="BL197" s="18" t="s">
        <v>163</v>
      </c>
      <c r="BM197" s="192" t="s">
        <v>554</v>
      </c>
    </row>
    <row r="198" spans="1:65" s="2" customFormat="1" ht="33" customHeight="1">
      <c r="A198" s="35"/>
      <c r="B198" s="36"/>
      <c r="C198" s="180" t="s">
        <v>258</v>
      </c>
      <c r="D198" s="180" t="s">
        <v>125</v>
      </c>
      <c r="E198" s="181" t="s">
        <v>555</v>
      </c>
      <c r="F198" s="182" t="s">
        <v>556</v>
      </c>
      <c r="G198" s="183" t="s">
        <v>170</v>
      </c>
      <c r="H198" s="184">
        <v>1481</v>
      </c>
      <c r="I198" s="185"/>
      <c r="J198" s="186">
        <f>ROUND(I198*H198,2)</f>
        <v>0</v>
      </c>
      <c r="K198" s="187"/>
      <c r="L198" s="40"/>
      <c r="M198" s="188" t="s">
        <v>1</v>
      </c>
      <c r="N198" s="189" t="s">
        <v>40</v>
      </c>
      <c r="O198" s="72"/>
      <c r="P198" s="190">
        <f>O198*H198</f>
        <v>0</v>
      </c>
      <c r="Q198" s="190">
        <v>0</v>
      </c>
      <c r="R198" s="190">
        <f>Q198*H198</f>
        <v>0</v>
      </c>
      <c r="S198" s="190">
        <v>0</v>
      </c>
      <c r="T198" s="19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2" t="s">
        <v>163</v>
      </c>
      <c r="AT198" s="192" t="s">
        <v>125</v>
      </c>
      <c r="AU198" s="192" t="s">
        <v>85</v>
      </c>
      <c r="AY198" s="18" t="s">
        <v>124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8" t="s">
        <v>83</v>
      </c>
      <c r="BK198" s="193">
        <f>ROUND(I198*H198,2)</f>
        <v>0</v>
      </c>
      <c r="BL198" s="18" t="s">
        <v>163</v>
      </c>
      <c r="BM198" s="192" t="s">
        <v>557</v>
      </c>
    </row>
    <row r="199" spans="1:65" s="2" customFormat="1" ht="24.2" customHeight="1">
      <c r="A199" s="35"/>
      <c r="B199" s="36"/>
      <c r="C199" s="251" t="s">
        <v>558</v>
      </c>
      <c r="D199" s="251" t="s">
        <v>385</v>
      </c>
      <c r="E199" s="252" t="s">
        <v>559</v>
      </c>
      <c r="F199" s="253" t="s">
        <v>560</v>
      </c>
      <c r="G199" s="254" t="s">
        <v>170</v>
      </c>
      <c r="H199" s="255">
        <v>1510.62</v>
      </c>
      <c r="I199" s="256"/>
      <c r="J199" s="257">
        <f>ROUND(I199*H199,2)</f>
        <v>0</v>
      </c>
      <c r="K199" s="258"/>
      <c r="L199" s="259"/>
      <c r="M199" s="260" t="s">
        <v>1</v>
      </c>
      <c r="N199" s="261" t="s">
        <v>40</v>
      </c>
      <c r="O199" s="72"/>
      <c r="P199" s="190">
        <f>O199*H199</f>
        <v>0</v>
      </c>
      <c r="Q199" s="190">
        <v>1.2E-2</v>
      </c>
      <c r="R199" s="190">
        <f>Q199*H199</f>
        <v>18.12744</v>
      </c>
      <c r="S199" s="190">
        <v>0</v>
      </c>
      <c r="T199" s="19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2" t="s">
        <v>210</v>
      </c>
      <c r="AT199" s="192" t="s">
        <v>385</v>
      </c>
      <c r="AU199" s="192" t="s">
        <v>85</v>
      </c>
      <c r="AY199" s="18" t="s">
        <v>124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8" t="s">
        <v>83</v>
      </c>
      <c r="BK199" s="193">
        <f>ROUND(I199*H199,2)</f>
        <v>0</v>
      </c>
      <c r="BL199" s="18" t="s">
        <v>163</v>
      </c>
      <c r="BM199" s="192" t="s">
        <v>561</v>
      </c>
    </row>
    <row r="200" spans="1:65" s="12" customFormat="1" ht="11.25">
      <c r="B200" s="194"/>
      <c r="C200" s="195"/>
      <c r="D200" s="196" t="s">
        <v>158</v>
      </c>
      <c r="E200" s="195"/>
      <c r="F200" s="198" t="s">
        <v>562</v>
      </c>
      <c r="G200" s="195"/>
      <c r="H200" s="199">
        <v>1510.62</v>
      </c>
      <c r="I200" s="200"/>
      <c r="J200" s="195"/>
      <c r="K200" s="195"/>
      <c r="L200" s="201"/>
      <c r="M200" s="202"/>
      <c r="N200" s="203"/>
      <c r="O200" s="203"/>
      <c r="P200" s="203"/>
      <c r="Q200" s="203"/>
      <c r="R200" s="203"/>
      <c r="S200" s="203"/>
      <c r="T200" s="204"/>
      <c r="AT200" s="205" t="s">
        <v>158</v>
      </c>
      <c r="AU200" s="205" t="s">
        <v>85</v>
      </c>
      <c r="AV200" s="12" t="s">
        <v>85</v>
      </c>
      <c r="AW200" s="12" t="s">
        <v>4</v>
      </c>
      <c r="AX200" s="12" t="s">
        <v>83</v>
      </c>
      <c r="AY200" s="205" t="s">
        <v>124</v>
      </c>
    </row>
    <row r="201" spans="1:65" s="2" customFormat="1" ht="24.2" customHeight="1">
      <c r="A201" s="35"/>
      <c r="B201" s="36"/>
      <c r="C201" s="180" t="s">
        <v>263</v>
      </c>
      <c r="D201" s="180" t="s">
        <v>125</v>
      </c>
      <c r="E201" s="181" t="s">
        <v>563</v>
      </c>
      <c r="F201" s="182" t="s">
        <v>564</v>
      </c>
      <c r="G201" s="183" t="s">
        <v>234</v>
      </c>
      <c r="H201" s="184">
        <v>23.439</v>
      </c>
      <c r="I201" s="185"/>
      <c r="J201" s="186">
        <f>ROUND(I201*H201,2)</f>
        <v>0</v>
      </c>
      <c r="K201" s="187"/>
      <c r="L201" s="40"/>
      <c r="M201" s="188" t="s">
        <v>1</v>
      </c>
      <c r="N201" s="189" t="s">
        <v>40</v>
      </c>
      <c r="O201" s="72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2" t="s">
        <v>163</v>
      </c>
      <c r="AT201" s="192" t="s">
        <v>125</v>
      </c>
      <c r="AU201" s="192" t="s">
        <v>85</v>
      </c>
      <c r="AY201" s="18" t="s">
        <v>124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8" t="s">
        <v>83</v>
      </c>
      <c r="BK201" s="193">
        <f>ROUND(I201*H201,2)</f>
        <v>0</v>
      </c>
      <c r="BL201" s="18" t="s">
        <v>163</v>
      </c>
      <c r="BM201" s="192" t="s">
        <v>565</v>
      </c>
    </row>
    <row r="202" spans="1:65" s="11" customFormat="1" ht="22.9" customHeight="1">
      <c r="B202" s="166"/>
      <c r="C202" s="167"/>
      <c r="D202" s="168" t="s">
        <v>74</v>
      </c>
      <c r="E202" s="249" t="s">
        <v>259</v>
      </c>
      <c r="F202" s="249" t="s">
        <v>260</v>
      </c>
      <c r="G202" s="167"/>
      <c r="H202" s="167"/>
      <c r="I202" s="170"/>
      <c r="J202" s="250">
        <f>BK202</f>
        <v>0</v>
      </c>
      <c r="K202" s="167"/>
      <c r="L202" s="172"/>
      <c r="M202" s="173"/>
      <c r="N202" s="174"/>
      <c r="O202" s="174"/>
      <c r="P202" s="175">
        <f>SUM(P203:P207)</f>
        <v>0</v>
      </c>
      <c r="Q202" s="174"/>
      <c r="R202" s="175">
        <f>SUM(R203:R207)</f>
        <v>3.4660700000000002</v>
      </c>
      <c r="S202" s="174"/>
      <c r="T202" s="176">
        <f>SUM(T203:T207)</f>
        <v>0</v>
      </c>
      <c r="AR202" s="177" t="s">
        <v>85</v>
      </c>
      <c r="AT202" s="178" t="s">
        <v>74</v>
      </c>
      <c r="AU202" s="178" t="s">
        <v>83</v>
      </c>
      <c r="AY202" s="177" t="s">
        <v>124</v>
      </c>
      <c r="BK202" s="179">
        <f>SUM(BK203:BK207)</f>
        <v>0</v>
      </c>
    </row>
    <row r="203" spans="1:65" s="2" customFormat="1" ht="24.2" customHeight="1">
      <c r="A203" s="35"/>
      <c r="B203" s="36"/>
      <c r="C203" s="180" t="s">
        <v>566</v>
      </c>
      <c r="D203" s="180" t="s">
        <v>125</v>
      </c>
      <c r="E203" s="181" t="s">
        <v>567</v>
      </c>
      <c r="F203" s="182" t="s">
        <v>568</v>
      </c>
      <c r="G203" s="183" t="s">
        <v>128</v>
      </c>
      <c r="H203" s="184">
        <v>1142</v>
      </c>
      <c r="I203" s="185"/>
      <c r="J203" s="186">
        <f>ROUND(I203*H203,2)</f>
        <v>0</v>
      </c>
      <c r="K203" s="187"/>
      <c r="L203" s="40"/>
      <c r="M203" s="188" t="s">
        <v>1</v>
      </c>
      <c r="N203" s="189" t="s">
        <v>40</v>
      </c>
      <c r="O203" s="72"/>
      <c r="P203" s="190">
        <f>O203*H203</f>
        <v>0</v>
      </c>
      <c r="Q203" s="190">
        <v>2.8300000000000001E-3</v>
      </c>
      <c r="R203" s="190">
        <f>Q203*H203</f>
        <v>3.2318600000000002</v>
      </c>
      <c r="S203" s="190">
        <v>0</v>
      </c>
      <c r="T203" s="19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2" t="s">
        <v>163</v>
      </c>
      <c r="AT203" s="192" t="s">
        <v>125</v>
      </c>
      <c r="AU203" s="192" t="s">
        <v>85</v>
      </c>
      <c r="AY203" s="18" t="s">
        <v>124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8" t="s">
        <v>83</v>
      </c>
      <c r="BK203" s="193">
        <f>ROUND(I203*H203,2)</f>
        <v>0</v>
      </c>
      <c r="BL203" s="18" t="s">
        <v>163</v>
      </c>
      <c r="BM203" s="192" t="s">
        <v>569</v>
      </c>
    </row>
    <row r="204" spans="1:65" s="2" customFormat="1" ht="21.75" customHeight="1">
      <c r="A204" s="35"/>
      <c r="B204" s="36"/>
      <c r="C204" s="180" t="s">
        <v>268</v>
      </c>
      <c r="D204" s="180" t="s">
        <v>125</v>
      </c>
      <c r="E204" s="181" t="s">
        <v>570</v>
      </c>
      <c r="F204" s="182" t="s">
        <v>571</v>
      </c>
      <c r="G204" s="183" t="s">
        <v>170</v>
      </c>
      <c r="H204" s="184">
        <v>177</v>
      </c>
      <c r="I204" s="185"/>
      <c r="J204" s="186">
        <f>ROUND(I204*H204,2)</f>
        <v>0</v>
      </c>
      <c r="K204" s="187"/>
      <c r="L204" s="40"/>
      <c r="M204" s="188" t="s">
        <v>1</v>
      </c>
      <c r="N204" s="189" t="s">
        <v>40</v>
      </c>
      <c r="O204" s="72"/>
      <c r="P204" s="190">
        <f>O204*H204</f>
        <v>0</v>
      </c>
      <c r="Q204" s="190">
        <v>9.1E-4</v>
      </c>
      <c r="R204" s="190">
        <f>Q204*H204</f>
        <v>0.16106999999999999</v>
      </c>
      <c r="S204" s="190">
        <v>0</v>
      </c>
      <c r="T204" s="19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2" t="s">
        <v>163</v>
      </c>
      <c r="AT204" s="192" t="s">
        <v>125</v>
      </c>
      <c r="AU204" s="192" t="s">
        <v>85</v>
      </c>
      <c r="AY204" s="18" t="s">
        <v>124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8" t="s">
        <v>83</v>
      </c>
      <c r="BK204" s="193">
        <f>ROUND(I204*H204,2)</f>
        <v>0</v>
      </c>
      <c r="BL204" s="18" t="s">
        <v>163</v>
      </c>
      <c r="BM204" s="192" t="s">
        <v>572</v>
      </c>
    </row>
    <row r="205" spans="1:65" s="2" customFormat="1" ht="24.2" customHeight="1">
      <c r="A205" s="35"/>
      <c r="B205" s="36"/>
      <c r="C205" s="180" t="s">
        <v>573</v>
      </c>
      <c r="D205" s="180" t="s">
        <v>125</v>
      </c>
      <c r="E205" s="181" t="s">
        <v>574</v>
      </c>
      <c r="F205" s="182" t="s">
        <v>575</v>
      </c>
      <c r="G205" s="183" t="s">
        <v>170</v>
      </c>
      <c r="H205" s="184">
        <v>6</v>
      </c>
      <c r="I205" s="185"/>
      <c r="J205" s="186">
        <f>ROUND(I205*H205,2)</f>
        <v>0</v>
      </c>
      <c r="K205" s="187"/>
      <c r="L205" s="40"/>
      <c r="M205" s="188" t="s">
        <v>1</v>
      </c>
      <c r="N205" s="189" t="s">
        <v>40</v>
      </c>
      <c r="O205" s="72"/>
      <c r="P205" s="190">
        <f>O205*H205</f>
        <v>0</v>
      </c>
      <c r="Q205" s="190">
        <v>1.15E-3</v>
      </c>
      <c r="R205" s="190">
        <f>Q205*H205</f>
        <v>6.8999999999999999E-3</v>
      </c>
      <c r="S205" s="190">
        <v>0</v>
      </c>
      <c r="T205" s="19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2" t="s">
        <v>163</v>
      </c>
      <c r="AT205" s="192" t="s">
        <v>125</v>
      </c>
      <c r="AU205" s="192" t="s">
        <v>85</v>
      </c>
      <c r="AY205" s="18" t="s">
        <v>124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8" t="s">
        <v>83</v>
      </c>
      <c r="BK205" s="193">
        <f>ROUND(I205*H205,2)</f>
        <v>0</v>
      </c>
      <c r="BL205" s="18" t="s">
        <v>163</v>
      </c>
      <c r="BM205" s="192" t="s">
        <v>576</v>
      </c>
    </row>
    <row r="206" spans="1:65" s="2" customFormat="1" ht="24.2" customHeight="1">
      <c r="A206" s="35"/>
      <c r="B206" s="36"/>
      <c r="C206" s="180" t="s">
        <v>272</v>
      </c>
      <c r="D206" s="180" t="s">
        <v>125</v>
      </c>
      <c r="E206" s="181" t="s">
        <v>577</v>
      </c>
      <c r="F206" s="182" t="s">
        <v>578</v>
      </c>
      <c r="G206" s="183" t="s">
        <v>170</v>
      </c>
      <c r="H206" s="184">
        <v>48</v>
      </c>
      <c r="I206" s="185"/>
      <c r="J206" s="186">
        <f>ROUND(I206*H206,2)</f>
        <v>0</v>
      </c>
      <c r="K206" s="187"/>
      <c r="L206" s="40"/>
      <c r="M206" s="188" t="s">
        <v>1</v>
      </c>
      <c r="N206" s="189" t="s">
        <v>40</v>
      </c>
      <c r="O206" s="72"/>
      <c r="P206" s="190">
        <f>O206*H206</f>
        <v>0</v>
      </c>
      <c r="Q206" s="190">
        <v>1.3799999999999999E-3</v>
      </c>
      <c r="R206" s="190">
        <f>Q206*H206</f>
        <v>6.6239999999999993E-2</v>
      </c>
      <c r="S206" s="190">
        <v>0</v>
      </c>
      <c r="T206" s="19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2" t="s">
        <v>163</v>
      </c>
      <c r="AT206" s="192" t="s">
        <v>125</v>
      </c>
      <c r="AU206" s="192" t="s">
        <v>85</v>
      </c>
      <c r="AY206" s="18" t="s">
        <v>124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8" t="s">
        <v>83</v>
      </c>
      <c r="BK206" s="193">
        <f>ROUND(I206*H206,2)</f>
        <v>0</v>
      </c>
      <c r="BL206" s="18" t="s">
        <v>163</v>
      </c>
      <c r="BM206" s="192" t="s">
        <v>579</v>
      </c>
    </row>
    <row r="207" spans="1:65" s="2" customFormat="1" ht="24.2" customHeight="1">
      <c r="A207" s="35"/>
      <c r="B207" s="36"/>
      <c r="C207" s="180" t="s">
        <v>580</v>
      </c>
      <c r="D207" s="180" t="s">
        <v>125</v>
      </c>
      <c r="E207" s="181" t="s">
        <v>581</v>
      </c>
      <c r="F207" s="182" t="s">
        <v>582</v>
      </c>
      <c r="G207" s="183" t="s">
        <v>234</v>
      </c>
      <c r="H207" s="184">
        <v>3.4660000000000002</v>
      </c>
      <c r="I207" s="185"/>
      <c r="J207" s="186">
        <f>ROUND(I207*H207,2)</f>
        <v>0</v>
      </c>
      <c r="K207" s="187"/>
      <c r="L207" s="40"/>
      <c r="M207" s="188" t="s">
        <v>1</v>
      </c>
      <c r="N207" s="189" t="s">
        <v>40</v>
      </c>
      <c r="O207" s="72"/>
      <c r="P207" s="190">
        <f>O207*H207</f>
        <v>0</v>
      </c>
      <c r="Q207" s="190">
        <v>0</v>
      </c>
      <c r="R207" s="190">
        <f>Q207*H207</f>
        <v>0</v>
      </c>
      <c r="S207" s="190">
        <v>0</v>
      </c>
      <c r="T207" s="19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2" t="s">
        <v>163</v>
      </c>
      <c r="AT207" s="192" t="s">
        <v>125</v>
      </c>
      <c r="AU207" s="192" t="s">
        <v>85</v>
      </c>
      <c r="AY207" s="18" t="s">
        <v>124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8" t="s">
        <v>83</v>
      </c>
      <c r="BK207" s="193">
        <f>ROUND(I207*H207,2)</f>
        <v>0</v>
      </c>
      <c r="BL207" s="18" t="s">
        <v>163</v>
      </c>
      <c r="BM207" s="192" t="s">
        <v>583</v>
      </c>
    </row>
    <row r="208" spans="1:65" s="11" customFormat="1" ht="22.9" customHeight="1">
      <c r="B208" s="166"/>
      <c r="C208" s="167"/>
      <c r="D208" s="168" t="s">
        <v>74</v>
      </c>
      <c r="E208" s="249" t="s">
        <v>584</v>
      </c>
      <c r="F208" s="249" t="s">
        <v>585</v>
      </c>
      <c r="G208" s="167"/>
      <c r="H208" s="167"/>
      <c r="I208" s="170"/>
      <c r="J208" s="250">
        <f>BK208</f>
        <v>0</v>
      </c>
      <c r="K208" s="167"/>
      <c r="L208" s="172"/>
      <c r="M208" s="173"/>
      <c r="N208" s="174"/>
      <c r="O208" s="174"/>
      <c r="P208" s="175">
        <f>SUM(P209:P212)</f>
        <v>0</v>
      </c>
      <c r="Q208" s="174"/>
      <c r="R208" s="175">
        <f>SUM(R209:R212)</f>
        <v>3.9474233999999999</v>
      </c>
      <c r="S208" s="174"/>
      <c r="T208" s="176">
        <f>SUM(T209:T212)</f>
        <v>0</v>
      </c>
      <c r="AR208" s="177" t="s">
        <v>85</v>
      </c>
      <c r="AT208" s="178" t="s">
        <v>74</v>
      </c>
      <c r="AU208" s="178" t="s">
        <v>83</v>
      </c>
      <c r="AY208" s="177" t="s">
        <v>124</v>
      </c>
      <c r="BK208" s="179">
        <f>SUM(BK209:BK212)</f>
        <v>0</v>
      </c>
    </row>
    <row r="209" spans="1:65" s="2" customFormat="1" ht="24.2" customHeight="1">
      <c r="A209" s="35"/>
      <c r="B209" s="36"/>
      <c r="C209" s="180" t="s">
        <v>276</v>
      </c>
      <c r="D209" s="180" t="s">
        <v>125</v>
      </c>
      <c r="E209" s="181" t="s">
        <v>586</v>
      </c>
      <c r="F209" s="182" t="s">
        <v>587</v>
      </c>
      <c r="G209" s="183" t="s">
        <v>128</v>
      </c>
      <c r="H209" s="184">
        <v>651.39</v>
      </c>
      <c r="I209" s="185"/>
      <c r="J209" s="186">
        <f>ROUND(I209*H209,2)</f>
        <v>0</v>
      </c>
      <c r="K209" s="187"/>
      <c r="L209" s="40"/>
      <c r="M209" s="188" t="s">
        <v>1</v>
      </c>
      <c r="N209" s="189" t="s">
        <v>40</v>
      </c>
      <c r="O209" s="72"/>
      <c r="P209" s="190">
        <f>O209*H209</f>
        <v>0</v>
      </c>
      <c r="Q209" s="190">
        <v>3.2000000000000003E-4</v>
      </c>
      <c r="R209" s="190">
        <f>Q209*H209</f>
        <v>0.20844480000000001</v>
      </c>
      <c r="S209" s="190">
        <v>0</v>
      </c>
      <c r="T209" s="19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2" t="s">
        <v>163</v>
      </c>
      <c r="AT209" s="192" t="s">
        <v>125</v>
      </c>
      <c r="AU209" s="192" t="s">
        <v>85</v>
      </c>
      <c r="AY209" s="18" t="s">
        <v>124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8" t="s">
        <v>83</v>
      </c>
      <c r="BK209" s="193">
        <f>ROUND(I209*H209,2)</f>
        <v>0</v>
      </c>
      <c r="BL209" s="18" t="s">
        <v>163</v>
      </c>
      <c r="BM209" s="192" t="s">
        <v>588</v>
      </c>
    </row>
    <row r="210" spans="1:65" s="2" customFormat="1" ht="24.2" customHeight="1">
      <c r="A210" s="35"/>
      <c r="B210" s="36"/>
      <c r="C210" s="180" t="s">
        <v>589</v>
      </c>
      <c r="D210" s="180" t="s">
        <v>125</v>
      </c>
      <c r="E210" s="181" t="s">
        <v>590</v>
      </c>
      <c r="F210" s="182" t="s">
        <v>591</v>
      </c>
      <c r="G210" s="183" t="s">
        <v>128</v>
      </c>
      <c r="H210" s="184">
        <v>651.39</v>
      </c>
      <c r="I210" s="185"/>
      <c r="J210" s="186">
        <f>ROUND(I210*H210,2)</f>
        <v>0</v>
      </c>
      <c r="K210" s="187"/>
      <c r="L210" s="40"/>
      <c r="M210" s="188" t="s">
        <v>1</v>
      </c>
      <c r="N210" s="189" t="s">
        <v>40</v>
      </c>
      <c r="O210" s="72"/>
      <c r="P210" s="190">
        <f>O210*H210</f>
        <v>0</v>
      </c>
      <c r="Q210" s="190">
        <v>2.5000000000000001E-3</v>
      </c>
      <c r="R210" s="190">
        <f>Q210*H210</f>
        <v>1.6284749999999999</v>
      </c>
      <c r="S210" s="190">
        <v>0</v>
      </c>
      <c r="T210" s="19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2" t="s">
        <v>163</v>
      </c>
      <c r="AT210" s="192" t="s">
        <v>125</v>
      </c>
      <c r="AU210" s="192" t="s">
        <v>85</v>
      </c>
      <c r="AY210" s="18" t="s">
        <v>124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8" t="s">
        <v>83</v>
      </c>
      <c r="BK210" s="193">
        <f>ROUND(I210*H210,2)</f>
        <v>0</v>
      </c>
      <c r="BL210" s="18" t="s">
        <v>163</v>
      </c>
      <c r="BM210" s="192" t="s">
        <v>592</v>
      </c>
    </row>
    <row r="211" spans="1:65" s="2" customFormat="1" ht="24.2" customHeight="1">
      <c r="A211" s="35"/>
      <c r="B211" s="36"/>
      <c r="C211" s="180" t="s">
        <v>282</v>
      </c>
      <c r="D211" s="180" t="s">
        <v>125</v>
      </c>
      <c r="E211" s="181" t="s">
        <v>593</v>
      </c>
      <c r="F211" s="182" t="s">
        <v>594</v>
      </c>
      <c r="G211" s="183" t="s">
        <v>128</v>
      </c>
      <c r="H211" s="184">
        <v>85.96</v>
      </c>
      <c r="I211" s="185"/>
      <c r="J211" s="186">
        <f>ROUND(I211*H211,2)</f>
        <v>0</v>
      </c>
      <c r="K211" s="187"/>
      <c r="L211" s="40"/>
      <c r="M211" s="188" t="s">
        <v>1</v>
      </c>
      <c r="N211" s="189" t="s">
        <v>40</v>
      </c>
      <c r="O211" s="72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2" t="s">
        <v>163</v>
      </c>
      <c r="AT211" s="192" t="s">
        <v>125</v>
      </c>
      <c r="AU211" s="192" t="s">
        <v>85</v>
      </c>
      <c r="AY211" s="18" t="s">
        <v>124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8" t="s">
        <v>83</v>
      </c>
      <c r="BK211" s="193">
        <f>ROUND(I211*H211,2)</f>
        <v>0</v>
      </c>
      <c r="BL211" s="18" t="s">
        <v>163</v>
      </c>
      <c r="BM211" s="192" t="s">
        <v>595</v>
      </c>
    </row>
    <row r="212" spans="1:65" s="2" customFormat="1" ht="24.2" customHeight="1">
      <c r="A212" s="35"/>
      <c r="B212" s="36"/>
      <c r="C212" s="180" t="s">
        <v>596</v>
      </c>
      <c r="D212" s="180" t="s">
        <v>125</v>
      </c>
      <c r="E212" s="181" t="s">
        <v>597</v>
      </c>
      <c r="F212" s="182" t="s">
        <v>598</v>
      </c>
      <c r="G212" s="183" t="s">
        <v>128</v>
      </c>
      <c r="H212" s="184">
        <v>651.39</v>
      </c>
      <c r="I212" s="185"/>
      <c r="J212" s="186">
        <f>ROUND(I212*H212,2)</f>
        <v>0</v>
      </c>
      <c r="K212" s="187"/>
      <c r="L212" s="40"/>
      <c r="M212" s="188" t="s">
        <v>1</v>
      </c>
      <c r="N212" s="189" t="s">
        <v>40</v>
      </c>
      <c r="O212" s="72"/>
      <c r="P212" s="190">
        <f>O212*H212</f>
        <v>0</v>
      </c>
      <c r="Q212" s="190">
        <v>3.2399999999999998E-3</v>
      </c>
      <c r="R212" s="190">
        <f>Q212*H212</f>
        <v>2.1105035999999999</v>
      </c>
      <c r="S212" s="190">
        <v>0</v>
      </c>
      <c r="T212" s="19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2" t="s">
        <v>163</v>
      </c>
      <c r="AT212" s="192" t="s">
        <v>125</v>
      </c>
      <c r="AU212" s="192" t="s">
        <v>85</v>
      </c>
      <c r="AY212" s="18" t="s">
        <v>124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8" t="s">
        <v>83</v>
      </c>
      <c r="BK212" s="193">
        <f>ROUND(I212*H212,2)</f>
        <v>0</v>
      </c>
      <c r="BL212" s="18" t="s">
        <v>163</v>
      </c>
      <c r="BM212" s="192" t="s">
        <v>599</v>
      </c>
    </row>
    <row r="213" spans="1:65" s="11" customFormat="1" ht="22.9" customHeight="1">
      <c r="B213" s="166"/>
      <c r="C213" s="167"/>
      <c r="D213" s="168" t="s">
        <v>74</v>
      </c>
      <c r="E213" s="249" t="s">
        <v>600</v>
      </c>
      <c r="F213" s="249" t="s">
        <v>601</v>
      </c>
      <c r="G213" s="167"/>
      <c r="H213" s="167"/>
      <c r="I213" s="170"/>
      <c r="J213" s="250">
        <f>BK213</f>
        <v>0</v>
      </c>
      <c r="K213" s="167"/>
      <c r="L213" s="172"/>
      <c r="M213" s="173"/>
      <c r="N213" s="174"/>
      <c r="O213" s="174"/>
      <c r="P213" s="175">
        <f>SUM(P214:P219)</f>
        <v>0</v>
      </c>
      <c r="Q213" s="174"/>
      <c r="R213" s="175">
        <f>SUM(R214:R219)</f>
        <v>0.55267650000000001</v>
      </c>
      <c r="S213" s="174"/>
      <c r="T213" s="176">
        <f>SUM(T214:T219)</f>
        <v>0</v>
      </c>
      <c r="AR213" s="177" t="s">
        <v>85</v>
      </c>
      <c r="AT213" s="178" t="s">
        <v>74</v>
      </c>
      <c r="AU213" s="178" t="s">
        <v>83</v>
      </c>
      <c r="AY213" s="177" t="s">
        <v>124</v>
      </c>
      <c r="BK213" s="179">
        <f>SUM(BK214:BK219)</f>
        <v>0</v>
      </c>
    </row>
    <row r="214" spans="1:65" s="2" customFormat="1" ht="24.2" customHeight="1">
      <c r="A214" s="35"/>
      <c r="B214" s="36"/>
      <c r="C214" s="180" t="s">
        <v>289</v>
      </c>
      <c r="D214" s="180" t="s">
        <v>125</v>
      </c>
      <c r="E214" s="181" t="s">
        <v>602</v>
      </c>
      <c r="F214" s="182" t="s">
        <v>603</v>
      </c>
      <c r="G214" s="183" t="s">
        <v>128</v>
      </c>
      <c r="H214" s="184">
        <v>1228.17</v>
      </c>
      <c r="I214" s="185"/>
      <c r="J214" s="186">
        <f>ROUND(I214*H214,2)</f>
        <v>0</v>
      </c>
      <c r="K214" s="187"/>
      <c r="L214" s="40"/>
      <c r="M214" s="188" t="s">
        <v>1</v>
      </c>
      <c r="N214" s="189" t="s">
        <v>40</v>
      </c>
      <c r="O214" s="72"/>
      <c r="P214" s="190">
        <f>O214*H214</f>
        <v>0</v>
      </c>
      <c r="Q214" s="190">
        <v>0</v>
      </c>
      <c r="R214" s="190">
        <f>Q214*H214</f>
        <v>0</v>
      </c>
      <c r="S214" s="190">
        <v>0</v>
      </c>
      <c r="T214" s="19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2" t="s">
        <v>163</v>
      </c>
      <c r="AT214" s="192" t="s">
        <v>125</v>
      </c>
      <c r="AU214" s="192" t="s">
        <v>85</v>
      </c>
      <c r="AY214" s="18" t="s">
        <v>124</v>
      </c>
      <c r="BE214" s="193">
        <f>IF(N214="základní",J214,0)</f>
        <v>0</v>
      </c>
      <c r="BF214" s="193">
        <f>IF(N214="snížená",J214,0)</f>
        <v>0</v>
      </c>
      <c r="BG214" s="193">
        <f>IF(N214="zákl. přenesená",J214,0)</f>
        <v>0</v>
      </c>
      <c r="BH214" s="193">
        <f>IF(N214="sníž. přenesená",J214,0)</f>
        <v>0</v>
      </c>
      <c r="BI214" s="193">
        <f>IF(N214="nulová",J214,0)</f>
        <v>0</v>
      </c>
      <c r="BJ214" s="18" t="s">
        <v>83</v>
      </c>
      <c r="BK214" s="193">
        <f>ROUND(I214*H214,2)</f>
        <v>0</v>
      </c>
      <c r="BL214" s="18" t="s">
        <v>163</v>
      </c>
      <c r="BM214" s="192" t="s">
        <v>604</v>
      </c>
    </row>
    <row r="215" spans="1:65" s="12" customFormat="1" ht="11.25">
      <c r="B215" s="194"/>
      <c r="C215" s="195"/>
      <c r="D215" s="196" t="s">
        <v>158</v>
      </c>
      <c r="E215" s="197" t="s">
        <v>1</v>
      </c>
      <c r="F215" s="198" t="s">
        <v>605</v>
      </c>
      <c r="G215" s="195"/>
      <c r="H215" s="199">
        <v>651.39</v>
      </c>
      <c r="I215" s="200"/>
      <c r="J215" s="195"/>
      <c r="K215" s="195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158</v>
      </c>
      <c r="AU215" s="205" t="s">
        <v>85</v>
      </c>
      <c r="AV215" s="12" t="s">
        <v>85</v>
      </c>
      <c r="AW215" s="12" t="s">
        <v>30</v>
      </c>
      <c r="AX215" s="12" t="s">
        <v>75</v>
      </c>
      <c r="AY215" s="205" t="s">
        <v>124</v>
      </c>
    </row>
    <row r="216" spans="1:65" s="12" customFormat="1" ht="11.25">
      <c r="B216" s="194"/>
      <c r="C216" s="195"/>
      <c r="D216" s="196" t="s">
        <v>158</v>
      </c>
      <c r="E216" s="197" t="s">
        <v>1</v>
      </c>
      <c r="F216" s="198" t="s">
        <v>606</v>
      </c>
      <c r="G216" s="195"/>
      <c r="H216" s="199">
        <v>576.78</v>
      </c>
      <c r="I216" s="200"/>
      <c r="J216" s="195"/>
      <c r="K216" s="195"/>
      <c r="L216" s="201"/>
      <c r="M216" s="202"/>
      <c r="N216" s="203"/>
      <c r="O216" s="203"/>
      <c r="P216" s="203"/>
      <c r="Q216" s="203"/>
      <c r="R216" s="203"/>
      <c r="S216" s="203"/>
      <c r="T216" s="204"/>
      <c r="AT216" s="205" t="s">
        <v>158</v>
      </c>
      <c r="AU216" s="205" t="s">
        <v>85</v>
      </c>
      <c r="AV216" s="12" t="s">
        <v>85</v>
      </c>
      <c r="AW216" s="12" t="s">
        <v>30</v>
      </c>
      <c r="AX216" s="12" t="s">
        <v>75</v>
      </c>
      <c r="AY216" s="205" t="s">
        <v>124</v>
      </c>
    </row>
    <row r="217" spans="1:65" s="13" customFormat="1" ht="11.25">
      <c r="B217" s="206"/>
      <c r="C217" s="207"/>
      <c r="D217" s="196" t="s">
        <v>158</v>
      </c>
      <c r="E217" s="208" t="s">
        <v>1</v>
      </c>
      <c r="F217" s="209" t="s">
        <v>160</v>
      </c>
      <c r="G217" s="207"/>
      <c r="H217" s="210">
        <v>1228.17</v>
      </c>
      <c r="I217" s="211"/>
      <c r="J217" s="207"/>
      <c r="K217" s="207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158</v>
      </c>
      <c r="AU217" s="216" t="s">
        <v>85</v>
      </c>
      <c r="AV217" s="13" t="s">
        <v>129</v>
      </c>
      <c r="AW217" s="13" t="s">
        <v>30</v>
      </c>
      <c r="AX217" s="13" t="s">
        <v>83</v>
      </c>
      <c r="AY217" s="216" t="s">
        <v>124</v>
      </c>
    </row>
    <row r="218" spans="1:65" s="2" customFormat="1" ht="24.2" customHeight="1">
      <c r="A218" s="35"/>
      <c r="B218" s="36"/>
      <c r="C218" s="180" t="s">
        <v>607</v>
      </c>
      <c r="D218" s="180" t="s">
        <v>125</v>
      </c>
      <c r="E218" s="181" t="s">
        <v>608</v>
      </c>
      <c r="F218" s="182" t="s">
        <v>609</v>
      </c>
      <c r="G218" s="183" t="s">
        <v>128</v>
      </c>
      <c r="H218" s="184">
        <v>1228.17</v>
      </c>
      <c r="I218" s="185"/>
      <c r="J218" s="186">
        <f>ROUND(I218*H218,2)</f>
        <v>0</v>
      </c>
      <c r="K218" s="187"/>
      <c r="L218" s="40"/>
      <c r="M218" s="188" t="s">
        <v>1</v>
      </c>
      <c r="N218" s="189" t="s">
        <v>40</v>
      </c>
      <c r="O218" s="72"/>
      <c r="P218" s="190">
        <f>O218*H218</f>
        <v>0</v>
      </c>
      <c r="Q218" s="190">
        <v>2.0000000000000001E-4</v>
      </c>
      <c r="R218" s="190">
        <f>Q218*H218</f>
        <v>0.24563400000000002</v>
      </c>
      <c r="S218" s="190">
        <v>0</v>
      </c>
      <c r="T218" s="19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2" t="s">
        <v>163</v>
      </c>
      <c r="AT218" s="192" t="s">
        <v>125</v>
      </c>
      <c r="AU218" s="192" t="s">
        <v>85</v>
      </c>
      <c r="AY218" s="18" t="s">
        <v>124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8" t="s">
        <v>83</v>
      </c>
      <c r="BK218" s="193">
        <f>ROUND(I218*H218,2)</f>
        <v>0</v>
      </c>
      <c r="BL218" s="18" t="s">
        <v>163</v>
      </c>
      <c r="BM218" s="192" t="s">
        <v>610</v>
      </c>
    </row>
    <row r="219" spans="1:65" s="2" customFormat="1" ht="16.5" customHeight="1">
      <c r="A219" s="35"/>
      <c r="B219" s="36"/>
      <c r="C219" s="180" t="s">
        <v>294</v>
      </c>
      <c r="D219" s="180" t="s">
        <v>125</v>
      </c>
      <c r="E219" s="181" t="s">
        <v>611</v>
      </c>
      <c r="F219" s="182" t="s">
        <v>612</v>
      </c>
      <c r="G219" s="183" t="s">
        <v>128</v>
      </c>
      <c r="H219" s="184">
        <v>1228.17</v>
      </c>
      <c r="I219" s="185"/>
      <c r="J219" s="186">
        <f>ROUND(I219*H219,2)</f>
        <v>0</v>
      </c>
      <c r="K219" s="187"/>
      <c r="L219" s="40"/>
      <c r="M219" s="238" t="s">
        <v>1</v>
      </c>
      <c r="N219" s="239" t="s">
        <v>40</v>
      </c>
      <c r="O219" s="240"/>
      <c r="P219" s="241">
        <f>O219*H219</f>
        <v>0</v>
      </c>
      <c r="Q219" s="241">
        <v>2.5000000000000001E-4</v>
      </c>
      <c r="R219" s="241">
        <f>Q219*H219</f>
        <v>0.30704250000000005</v>
      </c>
      <c r="S219" s="241">
        <v>0</v>
      </c>
      <c r="T219" s="24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2" t="s">
        <v>163</v>
      </c>
      <c r="AT219" s="192" t="s">
        <v>125</v>
      </c>
      <c r="AU219" s="192" t="s">
        <v>85</v>
      </c>
      <c r="AY219" s="18" t="s">
        <v>124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8" t="s">
        <v>83</v>
      </c>
      <c r="BK219" s="193">
        <f>ROUND(I219*H219,2)</f>
        <v>0</v>
      </c>
      <c r="BL219" s="18" t="s">
        <v>163</v>
      </c>
      <c r="BM219" s="192" t="s">
        <v>613</v>
      </c>
    </row>
    <row r="220" spans="1:65" s="2" customFormat="1" ht="6.95" customHeight="1">
      <c r="A220" s="35"/>
      <c r="B220" s="55"/>
      <c r="C220" s="56"/>
      <c r="D220" s="56"/>
      <c r="E220" s="56"/>
      <c r="F220" s="56"/>
      <c r="G220" s="56"/>
      <c r="H220" s="56"/>
      <c r="I220" s="56"/>
      <c r="J220" s="56"/>
      <c r="K220" s="56"/>
      <c r="L220" s="40"/>
      <c r="M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</row>
  </sheetData>
  <sheetProtection algorithmName="SHA-512" hashValue="A7h0XVfQvA3iu4Si1vDCEHV7s/DbU4in69CX6gcoYNIP6RmoMDcHQA0yjCxHHr8KsyL6AaMnsALd/562eqxRAA==" saltValue="/vFqD378+IGKRe7BMv51e24XAfk34AFYTqRwe8HtseHZazvbFvKJde4sq3JoXwUeZ+cTW/4XIIzOM6d3ryX5Rw==" spinCount="100000" sheet="1" objects="1" scenarios="1" formatColumns="0" formatRows="0" autoFilter="0"/>
  <autoFilter ref="C128:K219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25001 - Demolice</vt:lpstr>
      <vt:lpstr>25002 - Hlavní budova</vt:lpstr>
      <vt:lpstr>'25001 - Demolice'!Názvy_tisku</vt:lpstr>
      <vt:lpstr>'25002 - Hlavní budova'!Názvy_tisku</vt:lpstr>
      <vt:lpstr>'Rekapitulace stavby'!Názvy_tisku</vt:lpstr>
      <vt:lpstr>'25001 - Demolice'!Oblast_tisku</vt:lpstr>
      <vt:lpstr>'25002 - Hlavní budova'!Oblast_tisku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DESKTOP-QI27S5C\Martin Holuša</dc:creator>
  <cp:lastModifiedBy>Windows User</cp:lastModifiedBy>
  <dcterms:created xsi:type="dcterms:W3CDTF">2025-01-30T19:35:10Z</dcterms:created>
  <dcterms:modified xsi:type="dcterms:W3CDTF">2025-01-30T20:27:08Z</dcterms:modified>
</cp:coreProperties>
</file>